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75" windowHeight="8895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F97" i="1"/>
  <c r="V3"/>
  <c r="U3"/>
  <c r="T3"/>
  <c r="S3"/>
  <c r="R3"/>
  <c r="Q3"/>
  <c r="F193"/>
  <c r="F31"/>
  <c r="F29"/>
  <c r="F19"/>
  <c r="F60"/>
  <c r="F72"/>
  <c r="F70"/>
  <c r="F342"/>
  <c r="F340"/>
  <c r="F338"/>
  <c r="D334"/>
  <c r="C334"/>
  <c r="S366"/>
  <c r="F365" s="1"/>
  <c r="F355"/>
  <c r="F354"/>
  <c r="F358" s="1"/>
  <c r="F353"/>
  <c r="F346"/>
  <c r="F361" s="1"/>
  <c r="H334"/>
  <c r="G334"/>
  <c r="F300"/>
  <c r="F302"/>
  <c r="D294"/>
  <c r="C294"/>
  <c r="F318"/>
  <c r="F306"/>
  <c r="F321" s="1"/>
  <c r="F179"/>
  <c r="F177"/>
  <c r="S326"/>
  <c r="F325" s="1"/>
  <c r="F315"/>
  <c r="F314"/>
  <c r="F313"/>
  <c r="F298"/>
  <c r="H294"/>
  <c r="G294"/>
  <c r="F272"/>
  <c r="S285"/>
  <c r="F284" s="1"/>
  <c r="F274"/>
  <c r="F273"/>
  <c r="F277" s="1"/>
  <c r="F265"/>
  <c r="F280" s="1"/>
  <c r="F257"/>
  <c r="F259" s="1"/>
  <c r="F261" s="1"/>
  <c r="H253"/>
  <c r="G253"/>
  <c r="D253"/>
  <c r="C253"/>
  <c r="F224"/>
  <c r="F239" s="1"/>
  <c r="F220"/>
  <c r="F216"/>
  <c r="F218" s="1"/>
  <c r="H212"/>
  <c r="G212"/>
  <c r="S244"/>
  <c r="F243" s="1"/>
  <c r="F233"/>
  <c r="F232"/>
  <c r="F236" s="1"/>
  <c r="F231"/>
  <c r="D213"/>
  <c r="C213"/>
  <c r="F195"/>
  <c r="F183"/>
  <c r="H171"/>
  <c r="G171"/>
  <c r="S203"/>
  <c r="F202" s="1"/>
  <c r="F192"/>
  <c r="F191"/>
  <c r="F190"/>
  <c r="F175"/>
  <c r="D172"/>
  <c r="C172"/>
  <c r="F143"/>
  <c r="F158" s="1"/>
  <c r="F139"/>
  <c r="F137"/>
  <c r="F135"/>
  <c r="D131"/>
  <c r="C131"/>
  <c r="H131"/>
  <c r="G131"/>
  <c r="S163"/>
  <c r="F162" s="1"/>
  <c r="F152"/>
  <c r="F151"/>
  <c r="F155" s="1"/>
  <c r="F150"/>
  <c r="F11"/>
  <c r="F13" s="1"/>
  <c r="F15" s="1"/>
  <c r="F113"/>
  <c r="F110"/>
  <c r="F95"/>
  <c r="F93"/>
  <c r="S121"/>
  <c r="F120" s="1"/>
  <c r="F109"/>
  <c r="F108"/>
  <c r="F101"/>
  <c r="H88"/>
  <c r="G88"/>
  <c r="S80"/>
  <c r="F79" s="1"/>
  <c r="F69"/>
  <c r="F68"/>
  <c r="F67"/>
  <c r="F52"/>
  <c r="F54" s="1"/>
  <c r="F56" s="1"/>
  <c r="D49"/>
  <c r="C49"/>
  <c r="H47"/>
  <c r="G47"/>
  <c r="S39"/>
  <c r="F38" s="1"/>
  <c r="D8"/>
  <c r="C8"/>
  <c r="F28"/>
  <c r="F27"/>
  <c r="F26"/>
  <c r="H6"/>
  <c r="G6"/>
  <c r="F34" l="1"/>
  <c r="F198"/>
  <c r="F116"/>
  <c r="F75"/>
  <c r="C89"/>
  <c r="D89"/>
</calcChain>
</file>

<file path=xl/sharedStrings.xml><?xml version="1.0" encoding="utf-8"?>
<sst xmlns="http://schemas.openxmlformats.org/spreadsheetml/2006/main" count="626" uniqueCount="81">
  <si>
    <t>Element</t>
  </si>
  <si>
    <t>Částice:</t>
  </si>
  <si>
    <t>MgK</t>
  </si>
  <si>
    <t>AlK</t>
  </si>
  <si>
    <t>MnK</t>
  </si>
  <si>
    <t>Wt%</t>
  </si>
  <si>
    <t>At%</t>
  </si>
  <si>
    <t>Total</t>
  </si>
  <si>
    <t>Tuhý roztok:</t>
  </si>
  <si>
    <t>Částice podle literatury:</t>
  </si>
  <si>
    <t>AlMn</t>
  </si>
  <si>
    <r>
      <t>Al</t>
    </r>
    <r>
      <rPr>
        <vertAlign val="subscript"/>
        <sz val="11"/>
        <color theme="1"/>
        <rFont val="Calibri"/>
        <family val="2"/>
        <charset val="238"/>
        <scheme val="minor"/>
      </rPr>
      <t>4</t>
    </r>
    <r>
      <rPr>
        <sz val="11"/>
        <color theme="1"/>
        <rFont val="Calibri"/>
        <family val="2"/>
        <charset val="238"/>
        <scheme val="minor"/>
      </rPr>
      <t>Mn</t>
    </r>
  </si>
  <si>
    <r>
      <t>Al</t>
    </r>
    <r>
      <rPr>
        <vertAlign val="subscript"/>
        <sz val="11"/>
        <color theme="1"/>
        <rFont val="Calibri"/>
        <family val="2"/>
        <charset val="238"/>
        <scheme val="minor"/>
      </rPr>
      <t>11</t>
    </r>
    <r>
      <rPr>
        <sz val="11"/>
        <color theme="1"/>
        <rFont val="Calibri"/>
        <family val="2"/>
        <charset val="238"/>
        <scheme val="minor"/>
      </rPr>
      <t>Mn</t>
    </r>
    <r>
      <rPr>
        <vertAlign val="subscript"/>
        <sz val="11"/>
        <color theme="1"/>
        <rFont val="Calibri"/>
        <family val="2"/>
        <charset val="238"/>
        <scheme val="minor"/>
      </rPr>
      <t>4</t>
    </r>
  </si>
  <si>
    <r>
      <t>Al</t>
    </r>
    <r>
      <rPr>
        <vertAlign val="subscript"/>
        <sz val="11"/>
        <color theme="1"/>
        <rFont val="Calibri"/>
        <family val="2"/>
        <charset val="238"/>
        <scheme val="minor"/>
      </rPr>
      <t>8</t>
    </r>
    <r>
      <rPr>
        <sz val="11"/>
        <color theme="1"/>
        <rFont val="Calibri"/>
        <family val="2"/>
        <charset val="238"/>
        <scheme val="minor"/>
      </rPr>
      <t>Mn</t>
    </r>
    <r>
      <rPr>
        <vertAlign val="subscript"/>
        <sz val="11"/>
        <color theme="1"/>
        <rFont val="Calibri"/>
        <family val="2"/>
        <charset val="238"/>
        <scheme val="minor"/>
      </rPr>
      <t>5</t>
    </r>
  </si>
  <si>
    <t>Poměr Mg/Al v tuhém roztoku:</t>
  </si>
  <si>
    <t>Al v tuhém roztoku z amalýzy částice:</t>
  </si>
  <si>
    <t>%</t>
  </si>
  <si>
    <t>Poměr Al/Mn v částici:</t>
  </si>
  <si>
    <t>=&gt;</t>
  </si>
  <si>
    <t xml:space="preserve">Rozlišovací schopnost: </t>
  </si>
  <si>
    <t>Průměrné atomové číslo:</t>
  </si>
  <si>
    <t>Al</t>
  </si>
  <si>
    <t>Mg</t>
  </si>
  <si>
    <t>Mn</t>
  </si>
  <si>
    <r>
      <t>Dr</t>
    </r>
    <r>
      <rPr>
        <sz val="11"/>
        <color theme="1"/>
        <rFont val="Calibri"/>
        <family val="2"/>
        <charset val="238"/>
        <scheme val="minor"/>
      </rPr>
      <t>=</t>
    </r>
  </si>
  <si>
    <t>Atomární oběm:</t>
  </si>
  <si>
    <t>Z: (atomové číslo)</t>
  </si>
  <si>
    <t>Ar: (relativní at. hmotnost)</t>
  </si>
  <si>
    <r>
      <rPr>
        <sz val="11"/>
        <color theme="1"/>
        <rFont val="Symbol"/>
        <family val="1"/>
        <charset val="2"/>
      </rPr>
      <t>r</t>
    </r>
    <r>
      <rPr>
        <sz val="11"/>
        <color theme="1"/>
        <rFont val="Calibri"/>
        <family val="2"/>
        <charset val="238"/>
        <scheme val="minor"/>
      </rPr>
      <t>: (hustota)</t>
    </r>
  </si>
  <si>
    <r>
      <t xml:space="preserve"> V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A </t>
    </r>
    <r>
      <rPr>
        <sz val="11"/>
        <color theme="1"/>
        <rFont val="Calibri"/>
        <family val="2"/>
        <charset val="238"/>
        <scheme val="minor"/>
      </rPr>
      <t>(Al)=</t>
    </r>
  </si>
  <si>
    <r>
      <t xml:space="preserve"> V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A </t>
    </r>
    <r>
      <rPr>
        <sz val="11"/>
        <color theme="1"/>
        <rFont val="Calibri"/>
        <family val="2"/>
        <charset val="238"/>
        <scheme val="minor"/>
      </rPr>
      <t>(Mg)=</t>
    </r>
  </si>
  <si>
    <r>
      <t xml:space="preserve"> V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A </t>
    </r>
    <r>
      <rPr>
        <sz val="11"/>
        <color theme="1"/>
        <rFont val="Calibri"/>
        <family val="2"/>
        <charset val="238"/>
        <scheme val="minor"/>
      </rPr>
      <t>(Mn)=</t>
    </r>
  </si>
  <si>
    <t>Průměrný atomární oběm:</t>
  </si>
  <si>
    <t>Urychlovací napětí:</t>
  </si>
  <si>
    <t>U=</t>
  </si>
  <si>
    <t>kV</t>
  </si>
  <si>
    <t>Výstupní úhel:</t>
  </si>
  <si>
    <r>
      <rPr>
        <sz val="11"/>
        <color theme="1"/>
        <rFont val="Symbol"/>
        <family val="1"/>
        <charset val="2"/>
      </rPr>
      <t>j</t>
    </r>
    <r>
      <rPr>
        <sz val="11"/>
        <color theme="1"/>
        <rFont val="Calibri"/>
        <family val="2"/>
        <charset val="238"/>
        <scheme val="minor"/>
      </rPr>
      <t>=</t>
    </r>
  </si>
  <si>
    <t>°</t>
  </si>
  <si>
    <t>Velikost částice:</t>
  </si>
  <si>
    <t>x=</t>
  </si>
  <si>
    <t>SiK</t>
  </si>
  <si>
    <r>
      <t>rozpoznaná částice je  asi Al</t>
    </r>
    <r>
      <rPr>
        <vertAlign val="subscript"/>
        <sz val="11"/>
        <color theme="1"/>
        <rFont val="Calibri"/>
        <family val="2"/>
        <charset val="238"/>
        <scheme val="minor"/>
      </rPr>
      <t>11</t>
    </r>
    <r>
      <rPr>
        <sz val="11"/>
        <color theme="1"/>
        <rFont val="Calibri"/>
        <family val="2"/>
        <charset val="238"/>
        <scheme val="minor"/>
      </rPr>
      <t>Mn</t>
    </r>
    <r>
      <rPr>
        <vertAlign val="subscript"/>
        <sz val="11"/>
        <color theme="1"/>
        <rFont val="Calibri"/>
        <family val="2"/>
        <charset val="238"/>
        <scheme val="minor"/>
      </rPr>
      <t>4</t>
    </r>
  </si>
  <si>
    <t>Přepočet rzměrů z fotky:</t>
  </si>
  <si>
    <t>částice:</t>
  </si>
  <si>
    <r>
      <rPr>
        <sz val="11"/>
        <color theme="1"/>
        <rFont val="Symbol"/>
        <family val="1"/>
        <charset val="2"/>
      </rPr>
      <t>m</t>
    </r>
    <r>
      <rPr>
        <sz val="11"/>
        <color theme="1"/>
        <rFont val="Calibri"/>
        <family val="2"/>
        <charset val="238"/>
        <scheme val="minor"/>
      </rPr>
      <t>m</t>
    </r>
  </si>
  <si>
    <t>měřítko:</t>
  </si>
  <si>
    <t>-</t>
  </si>
  <si>
    <r>
      <t xml:space="preserve">ZA 61 S.C.-V.S.  částice malá tenká, na fotce </t>
    </r>
    <r>
      <rPr>
        <b/>
        <i/>
        <sz val="16"/>
        <color theme="1"/>
        <rFont val="Calibri"/>
        <family val="2"/>
        <charset val="238"/>
        <scheme val="minor"/>
      </rPr>
      <t>místo 4</t>
    </r>
  </si>
  <si>
    <r>
      <t xml:space="preserve">ZA 61 S.C.-V.S.  částice větší polygonální, na fotce </t>
    </r>
    <r>
      <rPr>
        <b/>
        <i/>
        <sz val="16"/>
        <color theme="1"/>
        <rFont val="Calibri"/>
        <family val="2"/>
        <charset val="238"/>
        <scheme val="minor"/>
      </rPr>
      <t>místo 5</t>
    </r>
  </si>
  <si>
    <r>
      <t>rozpoznaná částice je  asi Al</t>
    </r>
    <r>
      <rPr>
        <vertAlign val="subscript"/>
        <sz val="11"/>
        <color theme="1"/>
        <rFont val="Calibri"/>
        <family val="2"/>
        <charset val="238"/>
        <scheme val="minor"/>
      </rPr>
      <t>8</t>
    </r>
    <r>
      <rPr>
        <sz val="11"/>
        <color theme="1"/>
        <rFont val="Calibri"/>
        <family val="2"/>
        <charset val="238"/>
        <scheme val="minor"/>
      </rPr>
      <t>Mn</t>
    </r>
    <r>
      <rPr>
        <vertAlign val="subscript"/>
        <sz val="11"/>
        <color theme="1"/>
        <rFont val="Calibri"/>
        <family val="2"/>
        <charset val="238"/>
        <scheme val="minor"/>
      </rPr>
      <t>5</t>
    </r>
  </si>
  <si>
    <r>
      <t xml:space="preserve">ZA 61 S.C.-V.S.  </t>
    </r>
    <r>
      <rPr>
        <b/>
        <sz val="16"/>
        <color theme="1"/>
        <rFont val="Symbol"/>
        <family val="1"/>
        <charset val="2"/>
      </rPr>
      <t>g</t>
    </r>
    <r>
      <rPr>
        <b/>
        <sz val="16"/>
        <color theme="1"/>
        <rFont val="Calibri"/>
        <family val="2"/>
        <charset val="238"/>
        <scheme val="minor"/>
      </rPr>
      <t xml:space="preserve"> fáze, na fotce </t>
    </r>
    <r>
      <rPr>
        <b/>
        <i/>
        <sz val="16"/>
        <color theme="1"/>
        <rFont val="Calibri"/>
        <family val="2"/>
        <charset val="238"/>
        <scheme val="minor"/>
      </rPr>
      <t>místo 3</t>
    </r>
  </si>
  <si>
    <r>
      <rPr>
        <sz val="16"/>
        <color theme="1"/>
        <rFont val="Symbol"/>
        <family val="1"/>
        <charset val="2"/>
      </rPr>
      <t>g</t>
    </r>
    <r>
      <rPr>
        <sz val="16"/>
        <color theme="1"/>
        <rFont val="Calibri"/>
        <family val="2"/>
        <charset val="238"/>
        <scheme val="minor"/>
      </rPr>
      <t xml:space="preserve"> fáze:</t>
    </r>
  </si>
  <si>
    <t>ZnK</t>
  </si>
  <si>
    <t>Poměr Al/Mg v částici:</t>
  </si>
  <si>
    <t>jde o gama fázi ale ….</t>
  </si>
  <si>
    <t>Zn</t>
  </si>
  <si>
    <r>
      <t xml:space="preserve"> V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A </t>
    </r>
    <r>
      <rPr>
        <sz val="11"/>
        <color theme="1"/>
        <rFont val="Calibri"/>
        <family val="2"/>
        <charset val="238"/>
        <scheme val="minor"/>
      </rPr>
      <t>(Zn)=</t>
    </r>
  </si>
  <si>
    <t xml:space="preserve">částice je menší než je rozlišovací schopnost </t>
  </si>
  <si>
    <r>
      <t>Al</t>
    </r>
    <r>
      <rPr>
        <vertAlign val="subscript"/>
        <sz val="11"/>
        <color theme="1"/>
        <rFont val="Calibri"/>
        <family val="2"/>
        <charset val="238"/>
        <scheme val="minor"/>
      </rPr>
      <t>12</t>
    </r>
    <r>
      <rPr>
        <sz val="11"/>
        <color theme="1"/>
        <rFont val="Calibri"/>
        <family val="2"/>
        <charset val="238"/>
        <scheme val="minor"/>
      </rPr>
      <t>Mg</t>
    </r>
    <r>
      <rPr>
        <vertAlign val="subscript"/>
        <sz val="11"/>
        <color theme="1"/>
        <rFont val="Calibri"/>
        <family val="2"/>
        <charset val="238"/>
        <scheme val="minor"/>
      </rPr>
      <t>17</t>
    </r>
  </si>
  <si>
    <t>0,706</t>
  </si>
  <si>
    <r>
      <rPr>
        <sz val="11"/>
        <color theme="1"/>
        <rFont val="Symbol"/>
        <family val="1"/>
        <charset val="2"/>
      </rPr>
      <t>Æ</t>
    </r>
    <r>
      <rPr>
        <sz val="11"/>
        <color theme="1"/>
        <rFont val="Calibri"/>
        <family val="2"/>
        <charset val="238"/>
        <scheme val="minor"/>
      </rPr>
      <t>Z=</t>
    </r>
  </si>
  <si>
    <r>
      <rPr>
        <sz val="11"/>
        <color theme="1"/>
        <rFont val="Symbol"/>
        <family val="1"/>
        <charset val="2"/>
      </rPr>
      <t>Æ</t>
    </r>
    <r>
      <rPr>
        <sz val="11"/>
        <color theme="1"/>
        <rFont val="Calibri"/>
        <family val="2"/>
        <charset val="238"/>
        <scheme val="minor"/>
      </rPr>
      <t>V</t>
    </r>
    <r>
      <rPr>
        <vertAlign val="subscript"/>
        <sz val="11"/>
        <color theme="1"/>
        <rFont val="Calibri"/>
        <family val="2"/>
        <charset val="238"/>
        <scheme val="minor"/>
      </rPr>
      <t>A</t>
    </r>
    <r>
      <rPr>
        <sz val="11"/>
        <color theme="1"/>
        <rFont val="Calibri"/>
        <family val="2"/>
        <charset val="238"/>
        <scheme val="minor"/>
      </rPr>
      <t>=</t>
    </r>
  </si>
  <si>
    <t>částice je měnší než je minimální velikost částice</t>
  </si>
  <si>
    <t>částice je větší než je minimální velikost částice</t>
  </si>
  <si>
    <r>
      <t xml:space="preserve">ZA 61 T4 6hod  </t>
    </r>
    <r>
      <rPr>
        <b/>
        <sz val="16"/>
        <color theme="1"/>
        <rFont val="Symbol"/>
        <family val="1"/>
        <charset val="2"/>
      </rPr>
      <t>g</t>
    </r>
    <r>
      <rPr>
        <b/>
        <sz val="16"/>
        <color theme="1"/>
        <rFont val="Calibri"/>
        <family val="2"/>
        <charset val="238"/>
        <scheme val="minor"/>
      </rPr>
      <t xml:space="preserve"> fáze, na fotce </t>
    </r>
    <r>
      <rPr>
        <b/>
        <i/>
        <sz val="16"/>
        <color theme="1"/>
        <rFont val="Calibri"/>
        <family val="2"/>
        <charset val="238"/>
        <scheme val="minor"/>
      </rPr>
      <t>místo 2</t>
    </r>
  </si>
  <si>
    <r>
      <t xml:space="preserve">ZA 61 T4 6hod částice větší polygonální, na fotce </t>
    </r>
    <r>
      <rPr>
        <b/>
        <i/>
        <sz val="16"/>
        <color theme="1"/>
        <rFont val="Calibri"/>
        <family val="2"/>
        <charset val="238"/>
        <scheme val="minor"/>
      </rPr>
      <t>místo 3</t>
    </r>
  </si>
  <si>
    <t xml:space="preserve">min rozlišovací schopnost: </t>
  </si>
  <si>
    <r>
      <t xml:space="preserve">ZA 61 T4 6hod  částice malá tenká, na fotce </t>
    </r>
    <r>
      <rPr>
        <b/>
        <i/>
        <sz val="16"/>
        <color theme="1"/>
        <rFont val="Calibri"/>
        <family val="2"/>
        <charset val="238"/>
        <scheme val="minor"/>
      </rPr>
      <t>místo 4</t>
    </r>
  </si>
  <si>
    <r>
      <t xml:space="preserve">ZA 61 T4 8hod  </t>
    </r>
    <r>
      <rPr>
        <b/>
        <sz val="16"/>
        <color theme="1"/>
        <rFont val="Symbol"/>
        <family val="1"/>
        <charset val="2"/>
      </rPr>
      <t>g</t>
    </r>
    <r>
      <rPr>
        <b/>
        <sz val="16"/>
        <color theme="1"/>
        <rFont val="Calibri"/>
        <family val="2"/>
        <charset val="238"/>
        <scheme val="minor"/>
      </rPr>
      <t xml:space="preserve"> fáze, na fotce </t>
    </r>
    <r>
      <rPr>
        <b/>
        <i/>
        <sz val="16"/>
        <color theme="1"/>
        <rFont val="Calibri"/>
        <family val="2"/>
        <charset val="238"/>
        <scheme val="minor"/>
      </rPr>
      <t>místo 2</t>
    </r>
  </si>
  <si>
    <r>
      <t xml:space="preserve">ZA 61 T4 8hod  částice malá tenká, na fotce </t>
    </r>
    <r>
      <rPr>
        <b/>
        <i/>
        <sz val="16"/>
        <color theme="1"/>
        <rFont val="Calibri"/>
        <family val="2"/>
        <charset val="238"/>
        <scheme val="minor"/>
      </rPr>
      <t>místo 4</t>
    </r>
  </si>
  <si>
    <r>
      <t xml:space="preserve">ZA 61 T4 8hod částice větší polygonální, na fotce </t>
    </r>
    <r>
      <rPr>
        <b/>
        <i/>
        <sz val="16"/>
        <rFont val="Calibri"/>
        <family val="2"/>
        <charset val="238"/>
        <scheme val="minor"/>
      </rPr>
      <t>místo 3</t>
    </r>
  </si>
  <si>
    <t>Si</t>
  </si>
  <si>
    <r>
      <t xml:space="preserve"> V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A </t>
    </r>
    <r>
      <rPr>
        <sz val="11"/>
        <color theme="1"/>
        <rFont val="Calibri"/>
        <family val="2"/>
        <charset val="238"/>
        <scheme val="minor"/>
      </rPr>
      <t>(Si)=</t>
    </r>
  </si>
  <si>
    <t>Místo</t>
  </si>
  <si>
    <t>Al/Mn v částici</t>
  </si>
  <si>
    <t>částice</t>
  </si>
  <si>
    <t>prZ</t>
  </si>
  <si>
    <t>prVA</t>
  </si>
  <si>
    <t>Dr</t>
  </si>
  <si>
    <t>vel částice d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</si>
</sst>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#,##0.000"/>
  </numFmts>
  <fonts count="12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sz val="11"/>
      <color theme="1"/>
      <name val="Symbol"/>
      <family val="1"/>
      <charset val="2"/>
    </font>
    <font>
      <b/>
      <sz val="16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16"/>
      <color theme="1"/>
      <name val="Symbol"/>
      <family val="1"/>
      <charset val="2"/>
    </font>
    <font>
      <sz val="16"/>
      <color theme="1"/>
      <name val="Symbol"/>
      <family val="1"/>
      <charset val="2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i/>
      <sz val="1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0" xfId="0" applyNumberFormat="1"/>
    <xf numFmtId="2" fontId="0" fillId="0" borderId="0" xfId="0" applyNumberFormat="1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/>
    <xf numFmtId="3" fontId="0" fillId="0" borderId="0" xfId="0" applyNumberFormat="1" applyAlignment="1">
      <alignment horizontal="center"/>
    </xf>
    <xf numFmtId="2" fontId="8" fillId="0" borderId="0" xfId="0" applyNumberFormat="1" applyFont="1"/>
    <xf numFmtId="165" fontId="8" fillId="0" borderId="0" xfId="0" applyNumberFormat="1" applyFont="1"/>
    <xf numFmtId="2" fontId="8" fillId="0" borderId="0" xfId="0" applyNumberFormat="1" applyFont="1" applyAlignment="1">
      <alignment horizontal="center"/>
    </xf>
    <xf numFmtId="0" fontId="0" fillId="0" borderId="2" xfId="0" applyBorder="1"/>
    <xf numFmtId="0" fontId="10" fillId="0" borderId="0" xfId="0" applyFont="1" applyFill="1"/>
    <xf numFmtId="0" fontId="9" fillId="0" borderId="0" xfId="0" applyFont="1" applyFill="1"/>
    <xf numFmtId="0" fontId="0" fillId="0" borderId="0" xfId="0" applyFill="1"/>
    <xf numFmtId="166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34</xdr:row>
      <xdr:rowOff>114300</xdr:rowOff>
    </xdr:from>
    <xdr:to>
      <xdr:col>7</xdr:col>
      <xdr:colOff>257175</xdr:colOff>
      <xdr:row>36</xdr:row>
      <xdr:rowOff>85725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924050" y="7115175"/>
          <a:ext cx="2600325" cy="3524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333375</xdr:colOff>
      <xdr:row>19</xdr:row>
      <xdr:rowOff>104775</xdr:rowOff>
    </xdr:from>
    <xdr:to>
      <xdr:col>6</xdr:col>
      <xdr:colOff>123825</xdr:colOff>
      <xdr:row>20</xdr:row>
      <xdr:rowOff>76200</xdr:rowOff>
    </xdr:to>
    <xdr:pic>
      <xdr:nvPicPr>
        <xdr:cNvPr id="106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771775" y="4029075"/>
          <a:ext cx="1009650" cy="161925"/>
        </a:xfrm>
        <a:prstGeom prst="rect">
          <a:avLst/>
        </a:prstGeom>
        <a:noFill/>
      </xdr:spPr>
    </xdr:pic>
    <xdr:clientData/>
  </xdr:twoCellAnchor>
  <xdr:twoCellAnchor>
    <xdr:from>
      <xdr:col>2</xdr:col>
      <xdr:colOff>561975</xdr:colOff>
      <xdr:row>198</xdr:row>
      <xdr:rowOff>95250</xdr:rowOff>
    </xdr:from>
    <xdr:to>
      <xdr:col>7</xdr:col>
      <xdr:colOff>114300</xdr:colOff>
      <xdr:row>200</xdr:row>
      <xdr:rowOff>66675</xdr:rowOff>
    </xdr:to>
    <xdr:pic>
      <xdr:nvPicPr>
        <xdr:cNvPr id="1172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781175" y="40490775"/>
          <a:ext cx="2600325" cy="3524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323850</xdr:colOff>
      <xdr:row>183</xdr:row>
      <xdr:rowOff>57150</xdr:rowOff>
    </xdr:from>
    <xdr:to>
      <xdr:col>6</xdr:col>
      <xdr:colOff>114300</xdr:colOff>
      <xdr:row>184</xdr:row>
      <xdr:rowOff>28575</xdr:rowOff>
    </xdr:to>
    <xdr:pic>
      <xdr:nvPicPr>
        <xdr:cNvPr id="1173" name="Picture 1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762250" y="37395150"/>
          <a:ext cx="1009650" cy="1619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123825</xdr:colOff>
      <xdr:row>195</xdr:row>
      <xdr:rowOff>0</xdr:rowOff>
    </xdr:from>
    <xdr:to>
      <xdr:col>6</xdr:col>
      <xdr:colOff>152400</xdr:colOff>
      <xdr:row>196</xdr:row>
      <xdr:rowOff>123825</xdr:rowOff>
    </xdr:to>
    <xdr:pic>
      <xdr:nvPicPr>
        <xdr:cNvPr id="1174" name="Picture 15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562225" y="39776400"/>
          <a:ext cx="1247775" cy="3143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95250</xdr:colOff>
      <xdr:row>239</xdr:row>
      <xdr:rowOff>114300</xdr:rowOff>
    </xdr:from>
    <xdr:to>
      <xdr:col>7</xdr:col>
      <xdr:colOff>257175</xdr:colOff>
      <xdr:row>241</xdr:row>
      <xdr:rowOff>85725</xdr:rowOff>
    </xdr:to>
    <xdr:pic>
      <xdr:nvPicPr>
        <xdr:cNvPr id="10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924050" y="7115175"/>
          <a:ext cx="2600325" cy="3524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333375</xdr:colOff>
      <xdr:row>224</xdr:row>
      <xdr:rowOff>104775</xdr:rowOff>
    </xdr:from>
    <xdr:to>
      <xdr:col>6</xdr:col>
      <xdr:colOff>123825</xdr:colOff>
      <xdr:row>225</xdr:row>
      <xdr:rowOff>76200</xdr:rowOff>
    </xdr:to>
    <xdr:pic>
      <xdr:nvPicPr>
        <xdr:cNvPr id="11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771775" y="4048125"/>
          <a:ext cx="1009650" cy="1619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95250</xdr:colOff>
      <xdr:row>236</xdr:row>
      <xdr:rowOff>28575</xdr:rowOff>
    </xdr:from>
    <xdr:to>
      <xdr:col>6</xdr:col>
      <xdr:colOff>123825</xdr:colOff>
      <xdr:row>237</xdr:row>
      <xdr:rowOff>152400</xdr:rowOff>
    </xdr:to>
    <xdr:pic>
      <xdr:nvPicPr>
        <xdr:cNvPr id="1206" name="Picture 18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533650" y="48186975"/>
          <a:ext cx="1247775" cy="314325"/>
        </a:xfrm>
        <a:prstGeom prst="rect">
          <a:avLst/>
        </a:prstGeom>
        <a:noFill/>
      </xdr:spPr>
    </xdr:pic>
    <xdr:clientData/>
  </xdr:twoCellAnchor>
  <xdr:twoCellAnchor>
    <xdr:from>
      <xdr:col>2</xdr:col>
      <xdr:colOff>561975</xdr:colOff>
      <xdr:row>321</xdr:row>
      <xdr:rowOff>95250</xdr:rowOff>
    </xdr:from>
    <xdr:to>
      <xdr:col>7</xdr:col>
      <xdr:colOff>114300</xdr:colOff>
      <xdr:row>323</xdr:row>
      <xdr:rowOff>66675</xdr:rowOff>
    </xdr:to>
    <xdr:pic>
      <xdr:nvPicPr>
        <xdr:cNvPr id="12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781175" y="40490775"/>
          <a:ext cx="2600325" cy="3524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323850</xdr:colOff>
      <xdr:row>306</xdr:row>
      <xdr:rowOff>57150</xdr:rowOff>
    </xdr:from>
    <xdr:to>
      <xdr:col>6</xdr:col>
      <xdr:colOff>114300</xdr:colOff>
      <xdr:row>307</xdr:row>
      <xdr:rowOff>28575</xdr:rowOff>
    </xdr:to>
    <xdr:pic>
      <xdr:nvPicPr>
        <xdr:cNvPr id="13" name="Picture 14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762250" y="37395150"/>
          <a:ext cx="1009650" cy="1619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123825</xdr:colOff>
      <xdr:row>318</xdr:row>
      <xdr:rowOff>0</xdr:rowOff>
    </xdr:from>
    <xdr:to>
      <xdr:col>6</xdr:col>
      <xdr:colOff>152400</xdr:colOff>
      <xdr:row>319</xdr:row>
      <xdr:rowOff>123825</xdr:rowOff>
    </xdr:to>
    <xdr:pic>
      <xdr:nvPicPr>
        <xdr:cNvPr id="14" name="Picture 15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562225" y="39776400"/>
          <a:ext cx="1247775" cy="3143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95250</xdr:colOff>
      <xdr:row>361</xdr:row>
      <xdr:rowOff>114300</xdr:rowOff>
    </xdr:from>
    <xdr:to>
      <xdr:col>7</xdr:col>
      <xdr:colOff>257175</xdr:colOff>
      <xdr:row>363</xdr:row>
      <xdr:rowOff>85725</xdr:rowOff>
    </xdr:to>
    <xdr:pic>
      <xdr:nvPicPr>
        <xdr:cNvPr id="15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924050" y="48891825"/>
          <a:ext cx="2600325" cy="3524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333375</xdr:colOff>
      <xdr:row>346</xdr:row>
      <xdr:rowOff>104775</xdr:rowOff>
    </xdr:from>
    <xdr:to>
      <xdr:col>6</xdr:col>
      <xdr:colOff>123825</xdr:colOff>
      <xdr:row>347</xdr:row>
      <xdr:rowOff>76200</xdr:rowOff>
    </xdr:to>
    <xdr:pic>
      <xdr:nvPicPr>
        <xdr:cNvPr id="16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771775" y="45824775"/>
          <a:ext cx="1009650" cy="1619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95250</xdr:colOff>
      <xdr:row>358</xdr:row>
      <xdr:rowOff>28575</xdr:rowOff>
    </xdr:from>
    <xdr:to>
      <xdr:col>6</xdr:col>
      <xdr:colOff>123825</xdr:colOff>
      <xdr:row>359</xdr:row>
      <xdr:rowOff>152400</xdr:rowOff>
    </xdr:to>
    <xdr:pic>
      <xdr:nvPicPr>
        <xdr:cNvPr id="17" name="Picture 18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533650" y="48186975"/>
          <a:ext cx="1247775" cy="3143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366"/>
  <sheetViews>
    <sheetView tabSelected="1" topLeftCell="A236" workbookViewId="0">
      <selection activeCell="N211" sqref="N211"/>
    </sheetView>
  </sheetViews>
  <sheetFormatPr defaultRowHeight="15"/>
  <cols>
    <col min="8" max="9" width="10.28515625" customWidth="1"/>
    <col min="12" max="12" width="9.140625" customWidth="1"/>
    <col min="15" max="15" width="9.140625" customWidth="1"/>
    <col min="16" max="16" width="11.85546875" bestFit="1" customWidth="1"/>
    <col min="17" max="17" width="14" bestFit="1" customWidth="1"/>
  </cols>
  <sheetData>
    <row r="1" spans="2:22" ht="21">
      <c r="B1" s="10" t="s">
        <v>48</v>
      </c>
    </row>
    <row r="2" spans="2:22" s="9" customFormat="1" ht="21">
      <c r="B2" s="8" t="s">
        <v>1</v>
      </c>
      <c r="F2" s="8" t="s">
        <v>8</v>
      </c>
      <c r="J2" s="8" t="s">
        <v>9</v>
      </c>
      <c r="P2" s="9" t="s">
        <v>74</v>
      </c>
      <c r="Q2" s="9" t="s">
        <v>75</v>
      </c>
      <c r="R2" s="9" t="s">
        <v>76</v>
      </c>
      <c r="S2" s="9" t="s">
        <v>77</v>
      </c>
      <c r="T2" s="9" t="s">
        <v>78</v>
      </c>
      <c r="U2" s="9" t="s">
        <v>79</v>
      </c>
      <c r="V2" s="9" t="s">
        <v>80</v>
      </c>
    </row>
    <row r="3" spans="2:22" ht="18">
      <c r="B3" s="1" t="s">
        <v>0</v>
      </c>
      <c r="C3" s="1" t="s">
        <v>5</v>
      </c>
      <c r="D3" s="1" t="s">
        <v>6</v>
      </c>
      <c r="E3" s="1"/>
      <c r="F3" s="1" t="s">
        <v>0</v>
      </c>
      <c r="G3" s="1" t="s">
        <v>5</v>
      </c>
      <c r="H3" s="1" t="s">
        <v>6</v>
      </c>
      <c r="J3" s="1" t="s">
        <v>11</v>
      </c>
      <c r="K3" s="1">
        <v>4</v>
      </c>
      <c r="P3">
        <v>4</v>
      </c>
      <c r="Q3" s="4">
        <f>F15</f>
        <v>2.5282012241439973</v>
      </c>
      <c r="R3" t="str">
        <f>J4</f>
        <v>Al11Mn4</v>
      </c>
      <c r="S3">
        <f>F19</f>
        <v>15.863300000000001</v>
      </c>
      <c r="T3" s="3">
        <f>F31</f>
        <v>11.474814400539751</v>
      </c>
      <c r="U3" s="3">
        <f>F34</f>
        <v>5.3068172191870211</v>
      </c>
      <c r="V3" s="4">
        <f>F38</f>
        <v>1.9319227230910765</v>
      </c>
    </row>
    <row r="4" spans="2:22" ht="18">
      <c r="B4" s="1" t="s">
        <v>2</v>
      </c>
      <c r="C4" s="1">
        <v>37.979999999999997</v>
      </c>
      <c r="D4" s="1">
        <v>46.62</v>
      </c>
      <c r="E4" s="1"/>
      <c r="F4" s="1" t="s">
        <v>2</v>
      </c>
      <c r="G4" s="1">
        <v>97.33</v>
      </c>
      <c r="H4" s="1">
        <v>97.59</v>
      </c>
      <c r="J4" s="1" t="s">
        <v>12</v>
      </c>
      <c r="K4" s="1">
        <v>2.75</v>
      </c>
    </row>
    <row r="5" spans="2:22" ht="18">
      <c r="B5" s="1" t="s">
        <v>3</v>
      </c>
      <c r="C5" s="1">
        <v>34.57</v>
      </c>
      <c r="D5" s="1">
        <v>38.24</v>
      </c>
      <c r="E5" s="1"/>
      <c r="F5" s="1" t="s">
        <v>3</v>
      </c>
      <c r="G5" s="1">
        <v>2.67</v>
      </c>
      <c r="H5" s="1">
        <v>2.41</v>
      </c>
      <c r="J5" s="1" t="s">
        <v>13</v>
      </c>
      <c r="K5" s="1">
        <v>1.6</v>
      </c>
    </row>
    <row r="6" spans="2:22">
      <c r="B6" s="1" t="s">
        <v>4</v>
      </c>
      <c r="C6" s="1">
        <v>27</v>
      </c>
      <c r="D6" s="1">
        <v>14.67</v>
      </c>
      <c r="E6" s="1"/>
      <c r="F6" s="1" t="s">
        <v>7</v>
      </c>
      <c r="G6" s="2">
        <f>SUM(G4:G5)</f>
        <v>100</v>
      </c>
      <c r="H6" s="2">
        <f>SUM(H4:H5)</f>
        <v>100</v>
      </c>
      <c r="J6" s="1" t="s">
        <v>10</v>
      </c>
      <c r="K6" s="1">
        <v>1</v>
      </c>
    </row>
    <row r="7" spans="2:22">
      <c r="B7" s="1" t="s">
        <v>41</v>
      </c>
      <c r="C7" s="1">
        <v>0.44</v>
      </c>
      <c r="D7" s="1">
        <v>0.47</v>
      </c>
      <c r="E7" s="1"/>
      <c r="F7" s="1"/>
      <c r="G7" s="1"/>
      <c r="H7" s="1"/>
      <c r="J7" s="1"/>
      <c r="K7" s="1"/>
      <c r="L7" s="1"/>
      <c r="M7" s="1"/>
    </row>
    <row r="8" spans="2:22">
      <c r="B8" s="1" t="s">
        <v>7</v>
      </c>
      <c r="C8" s="2">
        <f>SUM(C4:C7)</f>
        <v>99.99</v>
      </c>
      <c r="D8" s="2">
        <f>SUM(D4:D7)</f>
        <v>100</v>
      </c>
    </row>
    <row r="11" spans="2:22">
      <c r="B11" t="s">
        <v>14</v>
      </c>
      <c r="F11" s="4">
        <f>H4/H5</f>
        <v>40.49377593360996</v>
      </c>
    </row>
    <row r="13" spans="2:22">
      <c r="B13" t="s">
        <v>15</v>
      </c>
      <c r="F13">
        <f>D4/F11</f>
        <v>1.1512880418075622</v>
      </c>
      <c r="G13" t="s">
        <v>16</v>
      </c>
    </row>
    <row r="15" spans="2:22" ht="19.5">
      <c r="B15" t="s">
        <v>17</v>
      </c>
      <c r="F15" s="12">
        <f>(D5-F13)/D6</f>
        <v>2.5282012241439973</v>
      </c>
      <c r="H15" s="5" t="s">
        <v>18</v>
      </c>
      <c r="I15" t="s">
        <v>42</v>
      </c>
      <c r="L15" s="1"/>
    </row>
    <row r="19" spans="2:13">
      <c r="B19" t="s">
        <v>20</v>
      </c>
      <c r="E19" s="6" t="s">
        <v>61</v>
      </c>
      <c r="F19">
        <f>(C4/100)*J21+(C5/100)*J20+(C6/100)*J22+(C7/100)*J23</f>
        <v>15.863300000000001</v>
      </c>
      <c r="I19" t="s">
        <v>26</v>
      </c>
    </row>
    <row r="20" spans="2:13">
      <c r="I20" t="s">
        <v>21</v>
      </c>
      <c r="J20">
        <v>13</v>
      </c>
    </row>
    <row r="21" spans="2:13">
      <c r="I21" t="s">
        <v>22</v>
      </c>
      <c r="J21">
        <v>12</v>
      </c>
    </row>
    <row r="22" spans="2:13">
      <c r="I22" t="s">
        <v>23</v>
      </c>
      <c r="J22">
        <v>25</v>
      </c>
    </row>
    <row r="23" spans="2:13">
      <c r="I23" t="s">
        <v>72</v>
      </c>
      <c r="J23">
        <v>14</v>
      </c>
    </row>
    <row r="26" spans="2:13" ht="18">
      <c r="B26" t="s">
        <v>25</v>
      </c>
      <c r="E26" s="6" t="s">
        <v>29</v>
      </c>
      <c r="F26" s="3">
        <f>J27/M27</f>
        <v>9.9931622222222209</v>
      </c>
      <c r="I26" t="s">
        <v>27</v>
      </c>
      <c r="L26" t="s">
        <v>28</v>
      </c>
    </row>
    <row r="27" spans="2:13" ht="18">
      <c r="E27" s="6" t="s">
        <v>30</v>
      </c>
      <c r="F27" s="3">
        <f>J28/M28</f>
        <v>13.968390804597702</v>
      </c>
      <c r="I27" t="s">
        <v>21</v>
      </c>
      <c r="J27" s="3">
        <v>26.981538</v>
      </c>
      <c r="L27" t="s">
        <v>21</v>
      </c>
      <c r="M27" s="3">
        <v>2.7</v>
      </c>
    </row>
    <row r="28" spans="2:13" ht="18">
      <c r="E28" s="6" t="s">
        <v>31</v>
      </c>
      <c r="F28" s="3">
        <f>J29/M29</f>
        <v>7.3940846567967702</v>
      </c>
      <c r="I28" t="s">
        <v>22</v>
      </c>
      <c r="J28" s="3">
        <v>24.305</v>
      </c>
      <c r="L28" t="s">
        <v>22</v>
      </c>
      <c r="M28" s="3">
        <v>1.74</v>
      </c>
    </row>
    <row r="29" spans="2:13" ht="18">
      <c r="E29" s="6" t="s">
        <v>73</v>
      </c>
      <c r="F29" s="3">
        <f>J30/M30</f>
        <v>12.053862660944205</v>
      </c>
      <c r="I29" t="s">
        <v>23</v>
      </c>
      <c r="J29" s="3">
        <v>54.938048999999999</v>
      </c>
      <c r="L29" t="s">
        <v>23</v>
      </c>
      <c r="M29" s="3">
        <v>7.43</v>
      </c>
    </row>
    <row r="30" spans="2:13">
      <c r="I30" t="s">
        <v>72</v>
      </c>
      <c r="J30" s="19">
        <v>28.0855</v>
      </c>
      <c r="L30" t="s">
        <v>72</v>
      </c>
      <c r="M30" s="3">
        <v>2.33</v>
      </c>
    </row>
    <row r="31" spans="2:13" ht="18">
      <c r="B31" t="s">
        <v>32</v>
      </c>
      <c r="E31" s="6" t="s">
        <v>62</v>
      </c>
      <c r="F31" s="3">
        <f>F27*(D4/100)+F26*(D5/100)+F28*(D6/100)+(D7/100)*F29</f>
        <v>11.474814400539751</v>
      </c>
    </row>
    <row r="33" spans="2:20">
      <c r="P33">
        <v>0.57928117199999996</v>
      </c>
    </row>
    <row r="34" spans="2:20" ht="18.75">
      <c r="B34" t="s">
        <v>19</v>
      </c>
      <c r="E34" s="7" t="s">
        <v>24</v>
      </c>
      <c r="F34" s="13">
        <f>0.02*((F19+8)/(F19^2))*F31*L34^(3/2)*(1+(1/P33))</f>
        <v>5.3068172191870211</v>
      </c>
      <c r="G34" t="s">
        <v>45</v>
      </c>
      <c r="I34" t="s">
        <v>33</v>
      </c>
      <c r="K34" s="6" t="s">
        <v>34</v>
      </c>
      <c r="L34">
        <v>20</v>
      </c>
      <c r="M34" t="s">
        <v>35</v>
      </c>
    </row>
    <row r="35" spans="2:20">
      <c r="I35" t="s">
        <v>36</v>
      </c>
      <c r="K35" s="6" t="s">
        <v>37</v>
      </c>
      <c r="L35">
        <v>35.4</v>
      </c>
      <c r="M35" t="s">
        <v>38</v>
      </c>
    </row>
    <row r="36" spans="2:20">
      <c r="P36" t="s">
        <v>43</v>
      </c>
    </row>
    <row r="38" spans="2:20" ht="18.75">
      <c r="B38" t="s">
        <v>39</v>
      </c>
      <c r="E38" s="6" t="s">
        <v>40</v>
      </c>
      <c r="F38" s="14">
        <f>S39</f>
        <v>1.9319227230910765</v>
      </c>
      <c r="G38" t="s">
        <v>45</v>
      </c>
      <c r="H38" t="s">
        <v>63</v>
      </c>
      <c r="P38" t="s">
        <v>46</v>
      </c>
      <c r="Q38">
        <v>65.22</v>
      </c>
      <c r="R38" t="s">
        <v>47</v>
      </c>
      <c r="S38">
        <v>50</v>
      </c>
      <c r="T38" t="s">
        <v>45</v>
      </c>
    </row>
    <row r="39" spans="2:20">
      <c r="P39" t="s">
        <v>44</v>
      </c>
      <c r="Q39">
        <v>2.52</v>
      </c>
      <c r="R39" t="s">
        <v>47</v>
      </c>
      <c r="S39" s="4">
        <f>(S38*Q39)/Q38</f>
        <v>1.9319227230910765</v>
      </c>
      <c r="T39" t="s">
        <v>45</v>
      </c>
    </row>
    <row r="42" spans="2:20" ht="21">
      <c r="B42" s="10" t="s">
        <v>49</v>
      </c>
    </row>
    <row r="43" spans="2:20" ht="21">
      <c r="B43" s="8" t="s">
        <v>1</v>
      </c>
      <c r="C43" s="9"/>
      <c r="D43" s="9"/>
      <c r="E43" s="9"/>
      <c r="F43" s="8" t="s">
        <v>8</v>
      </c>
      <c r="G43" s="9"/>
      <c r="H43" s="9"/>
      <c r="I43" s="9"/>
      <c r="J43" s="8" t="s">
        <v>9</v>
      </c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2:20" ht="18">
      <c r="B44" s="1" t="s">
        <v>0</v>
      </c>
      <c r="C44" s="1" t="s">
        <v>5</v>
      </c>
      <c r="D44" s="1" t="s">
        <v>6</v>
      </c>
      <c r="E44" s="1"/>
      <c r="F44" s="1" t="s">
        <v>0</v>
      </c>
      <c r="G44" s="1" t="s">
        <v>5</v>
      </c>
      <c r="H44" s="1" t="s">
        <v>6</v>
      </c>
      <c r="J44" s="1" t="s">
        <v>11</v>
      </c>
      <c r="K44" s="1">
        <v>4</v>
      </c>
    </row>
    <row r="45" spans="2:20" ht="18">
      <c r="B45" s="1" t="s">
        <v>2</v>
      </c>
      <c r="C45" s="1">
        <v>4.7300000000000004</v>
      </c>
      <c r="D45" s="1">
        <v>7.14</v>
      </c>
      <c r="E45" s="1"/>
      <c r="F45" s="1" t="s">
        <v>2</v>
      </c>
      <c r="G45" s="1">
        <v>97.33</v>
      </c>
      <c r="H45" s="1">
        <v>97.59</v>
      </c>
      <c r="J45" s="1" t="s">
        <v>12</v>
      </c>
      <c r="K45" s="1">
        <v>2.75</v>
      </c>
    </row>
    <row r="46" spans="2:20" ht="18">
      <c r="B46" s="1" t="s">
        <v>3</v>
      </c>
      <c r="C46" s="1">
        <v>41.26</v>
      </c>
      <c r="D46" s="1">
        <v>56.17</v>
      </c>
      <c r="E46" s="1"/>
      <c r="F46" s="1" t="s">
        <v>3</v>
      </c>
      <c r="G46" s="1">
        <v>2.67</v>
      </c>
      <c r="H46" s="1">
        <v>2.41</v>
      </c>
      <c r="J46" s="1" t="s">
        <v>13</v>
      </c>
      <c r="K46" s="1">
        <v>1.6</v>
      </c>
    </row>
    <row r="47" spans="2:20">
      <c r="B47" s="1" t="s">
        <v>4</v>
      </c>
      <c r="C47" s="1">
        <v>53.12</v>
      </c>
      <c r="D47" s="1">
        <v>35.520000000000003</v>
      </c>
      <c r="E47" s="1"/>
      <c r="F47" s="1" t="s">
        <v>7</v>
      </c>
      <c r="G47" s="2">
        <f>SUM(G45:G46)</f>
        <v>100</v>
      </c>
      <c r="H47" s="2">
        <f>SUM(H45:H46)</f>
        <v>100</v>
      </c>
      <c r="J47" s="1" t="s">
        <v>10</v>
      </c>
      <c r="K47" s="1">
        <v>1</v>
      </c>
    </row>
    <row r="48" spans="2:20">
      <c r="B48" s="1" t="s">
        <v>41</v>
      </c>
      <c r="C48" s="1">
        <v>0.9</v>
      </c>
      <c r="D48" s="1">
        <v>1.17</v>
      </c>
      <c r="E48" s="1"/>
      <c r="F48" s="1"/>
      <c r="G48" s="1"/>
      <c r="H48" s="1"/>
      <c r="J48" s="1"/>
      <c r="K48" s="1"/>
      <c r="L48" s="1"/>
      <c r="M48" s="1"/>
    </row>
    <row r="49" spans="2:12">
      <c r="B49" s="1" t="s">
        <v>7</v>
      </c>
      <c r="C49" s="2">
        <f>SUM(C45:C48)</f>
        <v>100.00999999999999</v>
      </c>
      <c r="D49" s="2">
        <f>SUM(D45:D48)</f>
        <v>100.00000000000001</v>
      </c>
    </row>
    <row r="52" spans="2:12">
      <c r="B52" t="s">
        <v>14</v>
      </c>
      <c r="F52" s="4">
        <f>H45/H46</f>
        <v>40.49377593360996</v>
      </c>
    </row>
    <row r="54" spans="2:12">
      <c r="B54" t="s">
        <v>15</v>
      </c>
      <c r="F54">
        <f>D45/F52</f>
        <v>0.17632339379034737</v>
      </c>
      <c r="G54" t="s">
        <v>16</v>
      </c>
    </row>
    <row r="56" spans="2:12" ht="19.5">
      <c r="B56" t="s">
        <v>17</v>
      </c>
      <c r="F56" s="12">
        <f>(D46-F54)/D47</f>
        <v>1.5763985531027491</v>
      </c>
      <c r="H56" s="5" t="s">
        <v>18</v>
      </c>
      <c r="I56" t="s">
        <v>50</v>
      </c>
      <c r="L56" s="1"/>
    </row>
    <row r="60" spans="2:12">
      <c r="B60" t="s">
        <v>20</v>
      </c>
      <c r="E60" s="6" t="s">
        <v>61</v>
      </c>
      <c r="F60" s="3">
        <f>(C45/100)*J62+(C46/100)*J61+(C47/100)*J63+(C48/100)*J64</f>
        <v>19.337399999999999</v>
      </c>
      <c r="I60" t="s">
        <v>26</v>
      </c>
    </row>
    <row r="61" spans="2:12">
      <c r="I61" t="s">
        <v>21</v>
      </c>
      <c r="J61">
        <v>13</v>
      </c>
    </row>
    <row r="62" spans="2:12">
      <c r="I62" t="s">
        <v>22</v>
      </c>
      <c r="J62">
        <v>12</v>
      </c>
    </row>
    <row r="63" spans="2:12">
      <c r="I63" t="s">
        <v>23</v>
      </c>
      <c r="J63">
        <v>25</v>
      </c>
    </row>
    <row r="64" spans="2:12">
      <c r="I64" t="s">
        <v>72</v>
      </c>
      <c r="J64">
        <v>14</v>
      </c>
    </row>
    <row r="67" spans="2:20" ht="18">
      <c r="B67" t="s">
        <v>25</v>
      </c>
      <c r="E67" s="6" t="s">
        <v>29</v>
      </c>
      <c r="F67" s="3">
        <f>J68/M68</f>
        <v>9.9931622222222209</v>
      </c>
      <c r="I67" t="s">
        <v>27</v>
      </c>
      <c r="L67" t="s">
        <v>28</v>
      </c>
    </row>
    <row r="68" spans="2:20" ht="18">
      <c r="E68" s="6" t="s">
        <v>30</v>
      </c>
      <c r="F68" s="3">
        <f>J69/M69</f>
        <v>13.968390804597702</v>
      </c>
      <c r="I68" t="s">
        <v>21</v>
      </c>
      <c r="J68" s="3">
        <v>26.981538</v>
      </c>
      <c r="L68" t="s">
        <v>21</v>
      </c>
      <c r="M68" s="3">
        <v>2.7</v>
      </c>
    </row>
    <row r="69" spans="2:20" ht="18">
      <c r="E69" s="6" t="s">
        <v>31</v>
      </c>
      <c r="F69" s="3">
        <f>J70/M70</f>
        <v>7.3940846567967702</v>
      </c>
      <c r="I69" t="s">
        <v>22</v>
      </c>
      <c r="J69" s="3">
        <v>24.305</v>
      </c>
      <c r="L69" t="s">
        <v>22</v>
      </c>
      <c r="M69" s="3">
        <v>1.74</v>
      </c>
    </row>
    <row r="70" spans="2:20" ht="18">
      <c r="E70" s="6" t="s">
        <v>73</v>
      </c>
      <c r="F70" s="3">
        <f>J71/M71</f>
        <v>12.053862660944205</v>
      </c>
      <c r="I70" t="s">
        <v>23</v>
      </c>
      <c r="J70" s="3">
        <v>54.938048999999999</v>
      </c>
      <c r="L70" t="s">
        <v>23</v>
      </c>
      <c r="M70" s="3">
        <v>7.43</v>
      </c>
    </row>
    <row r="71" spans="2:20">
      <c r="I71" t="s">
        <v>72</v>
      </c>
      <c r="J71" s="19">
        <v>28.0855</v>
      </c>
      <c r="L71" t="s">
        <v>72</v>
      </c>
      <c r="M71" s="3">
        <v>2.33</v>
      </c>
    </row>
    <row r="72" spans="2:20" ht="18">
      <c r="B72" t="s">
        <v>32</v>
      </c>
      <c r="E72" s="6" t="s">
        <v>62</v>
      </c>
      <c r="F72" s="3">
        <f>F68*(D45/100)+F67*(D46/100)+F69*(D47/100)+F70*(D48/100)</f>
        <v>9.3779113868977575</v>
      </c>
    </row>
    <row r="74" spans="2:20">
      <c r="P74">
        <v>0.57928117199999996</v>
      </c>
    </row>
    <row r="75" spans="2:20" ht="18.75">
      <c r="B75" t="s">
        <v>19</v>
      </c>
      <c r="E75" s="7" t="s">
        <v>24</v>
      </c>
      <c r="F75" s="13">
        <f>0.02*((F60+8)/(F60^2))*F72*L75^(3/2)*(1+(1/P74))</f>
        <v>3.343583737685611</v>
      </c>
      <c r="G75" t="s">
        <v>45</v>
      </c>
      <c r="I75" t="s">
        <v>33</v>
      </c>
      <c r="K75" s="6" t="s">
        <v>34</v>
      </c>
      <c r="L75">
        <v>20</v>
      </c>
      <c r="M75" t="s">
        <v>35</v>
      </c>
    </row>
    <row r="76" spans="2:20">
      <c r="I76" t="s">
        <v>36</v>
      </c>
      <c r="K76" s="6" t="s">
        <v>37</v>
      </c>
      <c r="L76">
        <v>35.4</v>
      </c>
      <c r="M76" t="s">
        <v>38</v>
      </c>
    </row>
    <row r="77" spans="2:20">
      <c r="P77" t="s">
        <v>43</v>
      </c>
    </row>
    <row r="79" spans="2:20" ht="18.75">
      <c r="B79" t="s">
        <v>39</v>
      </c>
      <c r="E79" s="6" t="s">
        <v>40</v>
      </c>
      <c r="F79" s="14">
        <f>S80</f>
        <v>5.6807727690892369</v>
      </c>
      <c r="G79" t="s">
        <v>45</v>
      </c>
      <c r="H79" t="s">
        <v>64</v>
      </c>
      <c r="P79" t="s">
        <v>46</v>
      </c>
      <c r="Q79">
        <v>65.22</v>
      </c>
      <c r="R79" t="s">
        <v>47</v>
      </c>
      <c r="S79">
        <v>50</v>
      </c>
      <c r="T79" t="s">
        <v>45</v>
      </c>
    </row>
    <row r="80" spans="2:20">
      <c r="P80" t="s">
        <v>44</v>
      </c>
      <c r="Q80">
        <v>7.41</v>
      </c>
      <c r="R80" t="s">
        <v>47</v>
      </c>
      <c r="S80" s="4">
        <f>(S79*Q80)/Q79</f>
        <v>5.6807727690892369</v>
      </c>
      <c r="T80" t="s">
        <v>45</v>
      </c>
    </row>
    <row r="83" spans="2:20" ht="21.75">
      <c r="B83" s="10" t="s">
        <v>51</v>
      </c>
    </row>
    <row r="84" spans="2:20" ht="21.75">
      <c r="B84" s="8" t="s">
        <v>52</v>
      </c>
      <c r="C84" s="9"/>
      <c r="D84" s="9"/>
      <c r="E84" s="9"/>
      <c r="F84" s="8" t="s">
        <v>8</v>
      </c>
      <c r="G84" s="9"/>
      <c r="H84" s="9"/>
      <c r="I84" s="9"/>
      <c r="J84" s="8" t="s">
        <v>9</v>
      </c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2:20" ht="18">
      <c r="B85" s="1" t="s">
        <v>0</v>
      </c>
      <c r="C85" s="1" t="s">
        <v>5</v>
      </c>
      <c r="D85" s="1" t="s">
        <v>6</v>
      </c>
      <c r="E85" s="1"/>
      <c r="F85" s="1" t="s">
        <v>0</v>
      </c>
      <c r="G85" s="1" t="s">
        <v>5</v>
      </c>
      <c r="H85" s="1" t="s">
        <v>6</v>
      </c>
      <c r="J85" s="1" t="s">
        <v>59</v>
      </c>
      <c r="K85" s="11" t="s">
        <v>60</v>
      </c>
    </row>
    <row r="86" spans="2:20">
      <c r="B86" s="1" t="s">
        <v>2</v>
      </c>
      <c r="C86" s="1">
        <v>62.8</v>
      </c>
      <c r="D86" s="1">
        <v>69.52</v>
      </c>
      <c r="E86" s="1"/>
      <c r="F86" s="1" t="s">
        <v>2</v>
      </c>
      <c r="G86" s="1">
        <v>97.33</v>
      </c>
      <c r="H86" s="1">
        <v>97.59</v>
      </c>
      <c r="J86" s="1"/>
      <c r="K86" s="1"/>
    </row>
    <row r="87" spans="2:20">
      <c r="B87" s="1" t="s">
        <v>3</v>
      </c>
      <c r="C87" s="1">
        <v>25.89</v>
      </c>
      <c r="D87" s="1">
        <v>25.83</v>
      </c>
      <c r="E87" s="1"/>
      <c r="F87" s="1" t="s">
        <v>3</v>
      </c>
      <c r="G87" s="1">
        <v>2.67</v>
      </c>
      <c r="H87" s="1">
        <v>2.41</v>
      </c>
      <c r="J87" s="1"/>
      <c r="K87" s="1"/>
    </row>
    <row r="88" spans="2:20">
      <c r="B88" s="1" t="s">
        <v>53</v>
      </c>
      <c r="C88" s="1">
        <v>11.3</v>
      </c>
      <c r="D88" s="1">
        <v>4.6500000000000004</v>
      </c>
      <c r="E88" s="1"/>
      <c r="F88" s="1" t="s">
        <v>7</v>
      </c>
      <c r="G88" s="2">
        <f>SUM(G86:G87)</f>
        <v>100</v>
      </c>
      <c r="H88" s="2">
        <f>SUM(H86:H87)</f>
        <v>100</v>
      </c>
      <c r="J88" s="1"/>
      <c r="K88" s="1"/>
    </row>
    <row r="89" spans="2:20">
      <c r="B89" s="1" t="s">
        <v>7</v>
      </c>
      <c r="C89" s="2">
        <f ca="1">SUM(C86:C89)</f>
        <v>99.99</v>
      </c>
      <c r="D89" s="2">
        <f ca="1">SUM(D86:D89)</f>
        <v>100</v>
      </c>
      <c r="E89" s="1"/>
      <c r="F89" s="1"/>
      <c r="G89" s="1"/>
      <c r="H89" s="1"/>
      <c r="J89" s="1"/>
      <c r="K89" s="1"/>
      <c r="L89" s="1"/>
      <c r="M89" s="1"/>
    </row>
    <row r="93" spans="2:20">
      <c r="B93" t="s">
        <v>14</v>
      </c>
      <c r="F93" s="4">
        <f>H86/H87</f>
        <v>40.49377593360996</v>
      </c>
    </row>
    <row r="95" spans="2:20">
      <c r="B95" t="s">
        <v>15</v>
      </c>
      <c r="F95">
        <f>D86/F93</f>
        <v>1.7168070499026538</v>
      </c>
      <c r="G95" t="s">
        <v>16</v>
      </c>
    </row>
    <row r="97" spans="2:13">
      <c r="B97" t="s">
        <v>54</v>
      </c>
      <c r="F97" s="4">
        <f>(D87-F95)/D86</f>
        <v>0.34685260284950148</v>
      </c>
      <c r="H97" s="5" t="s">
        <v>18</v>
      </c>
      <c r="I97" t="s">
        <v>55</v>
      </c>
      <c r="L97" s="1"/>
    </row>
    <row r="101" spans="2:13">
      <c r="B101" t="s">
        <v>20</v>
      </c>
      <c r="E101" s="6" t="s">
        <v>61</v>
      </c>
      <c r="F101" s="3">
        <f>(C86/100)*J103+(C87/100)*J102+(C88/100)*J104</f>
        <v>14.291700000000001</v>
      </c>
      <c r="I101" t="s">
        <v>26</v>
      </c>
    </row>
    <row r="102" spans="2:13">
      <c r="I102" t="s">
        <v>21</v>
      </c>
      <c r="J102">
        <v>13</v>
      </c>
    </row>
    <row r="103" spans="2:13">
      <c r="I103" t="s">
        <v>22</v>
      </c>
      <c r="J103">
        <v>12</v>
      </c>
    </row>
    <row r="104" spans="2:13">
      <c r="I104" t="s">
        <v>56</v>
      </c>
      <c r="J104">
        <v>30</v>
      </c>
    </row>
    <row r="108" spans="2:13" ht="18">
      <c r="B108" t="s">
        <v>25</v>
      </c>
      <c r="E108" s="6" t="s">
        <v>29</v>
      </c>
      <c r="F108" s="3">
        <f>J109/M109</f>
        <v>9.9931622222222209</v>
      </c>
      <c r="I108" t="s">
        <v>27</v>
      </c>
      <c r="L108" t="s">
        <v>28</v>
      </c>
    </row>
    <row r="109" spans="2:13" ht="18">
      <c r="E109" s="6" t="s">
        <v>30</v>
      </c>
      <c r="F109" s="3">
        <f>J110/M110</f>
        <v>13.968390804597702</v>
      </c>
      <c r="I109" t="s">
        <v>21</v>
      </c>
      <c r="J109" s="3">
        <v>26.981538</v>
      </c>
      <c r="L109" t="s">
        <v>21</v>
      </c>
      <c r="M109" s="3">
        <v>2.7</v>
      </c>
    </row>
    <row r="110" spans="2:13" ht="18">
      <c r="E110" s="6" t="s">
        <v>57</v>
      </c>
      <c r="F110" s="3">
        <f>J111/M111</f>
        <v>9.1609243697479013</v>
      </c>
      <c r="I110" t="s">
        <v>22</v>
      </c>
      <c r="J110" s="3">
        <v>24.305</v>
      </c>
      <c r="L110" t="s">
        <v>22</v>
      </c>
      <c r="M110" s="3">
        <v>1.74</v>
      </c>
    </row>
    <row r="111" spans="2:13">
      <c r="I111" t="s">
        <v>56</v>
      </c>
      <c r="J111" s="3">
        <v>65.409000000000006</v>
      </c>
      <c r="L111" t="s">
        <v>56</v>
      </c>
      <c r="M111" s="3">
        <v>7.14</v>
      </c>
    </row>
    <row r="113" spans="2:20" ht="18">
      <c r="B113" t="s">
        <v>32</v>
      </c>
      <c r="E113" s="6" t="s">
        <v>62</v>
      </c>
      <c r="F113" s="3">
        <f>F109*(D86/100)+F108*(D87/100)+F110*(D88/100)</f>
        <v>12.718042072549599</v>
      </c>
    </row>
    <row r="115" spans="2:20">
      <c r="P115">
        <v>0.57928117199999996</v>
      </c>
    </row>
    <row r="116" spans="2:20" ht="18.75">
      <c r="B116" t="s">
        <v>19</v>
      </c>
      <c r="E116" s="7" t="s">
        <v>24</v>
      </c>
      <c r="F116" s="13">
        <f>0.02*((F101+8)/(F101^2))*F113*L116^(3/2)*(1+(1/P115))</f>
        <v>6.76925225578238</v>
      </c>
      <c r="G116" t="s">
        <v>45</v>
      </c>
      <c r="I116" t="s">
        <v>33</v>
      </c>
      <c r="K116" s="6" t="s">
        <v>34</v>
      </c>
      <c r="L116">
        <v>20</v>
      </c>
      <c r="M116" t="s">
        <v>35</v>
      </c>
    </row>
    <row r="117" spans="2:20">
      <c r="I117" t="s">
        <v>36</v>
      </c>
      <c r="K117" s="6" t="s">
        <v>37</v>
      </c>
      <c r="L117">
        <v>35.4</v>
      </c>
      <c r="M117" t="s">
        <v>38</v>
      </c>
    </row>
    <row r="118" spans="2:20">
      <c r="P118" t="s">
        <v>43</v>
      </c>
    </row>
    <row r="120" spans="2:20" ht="18.75">
      <c r="B120" t="s">
        <v>39</v>
      </c>
      <c r="E120" s="6" t="s">
        <v>40</v>
      </c>
      <c r="F120" s="14">
        <f>S121</f>
        <v>3.8945108862312177</v>
      </c>
      <c r="G120" t="s">
        <v>45</v>
      </c>
      <c r="H120" t="s">
        <v>58</v>
      </c>
      <c r="P120" t="s">
        <v>46</v>
      </c>
      <c r="Q120">
        <v>65.22</v>
      </c>
      <c r="R120" t="s">
        <v>47</v>
      </c>
      <c r="S120">
        <v>50</v>
      </c>
      <c r="T120" t="s">
        <v>45</v>
      </c>
    </row>
    <row r="121" spans="2:20">
      <c r="P121" t="s">
        <v>44</v>
      </c>
      <c r="Q121">
        <v>5.08</v>
      </c>
      <c r="R121" t="s">
        <v>47</v>
      </c>
      <c r="S121" s="4">
        <f>(S120*Q121)/Q120</f>
        <v>3.8945108862312177</v>
      </c>
      <c r="T121" t="s">
        <v>45</v>
      </c>
    </row>
    <row r="123" spans="2:20" s="15" customFormat="1" ht="15.75" thickBot="1"/>
    <row r="124" spans="2:20" ht="21.75" thickTop="1">
      <c r="B124" s="10"/>
    </row>
    <row r="125" spans="2:20" ht="21.75">
      <c r="B125" s="10" t="s">
        <v>65</v>
      </c>
    </row>
    <row r="126" spans="2:20" ht="21.75">
      <c r="B126" s="8" t="s">
        <v>52</v>
      </c>
      <c r="C126" s="9"/>
      <c r="D126" s="9"/>
      <c r="E126" s="9"/>
      <c r="F126" s="8" t="s">
        <v>8</v>
      </c>
      <c r="G126" s="9"/>
      <c r="H126" s="9"/>
      <c r="I126" s="9"/>
      <c r="J126" s="8" t="s">
        <v>9</v>
      </c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2:20" ht="18">
      <c r="B127" s="1" t="s">
        <v>0</v>
      </c>
      <c r="C127" s="1" t="s">
        <v>5</v>
      </c>
      <c r="D127" s="1" t="s">
        <v>6</v>
      </c>
      <c r="E127" s="1"/>
      <c r="F127" s="1" t="s">
        <v>0</v>
      </c>
      <c r="G127" s="1" t="s">
        <v>5</v>
      </c>
      <c r="H127" s="1" t="s">
        <v>6</v>
      </c>
      <c r="J127" s="1" t="s">
        <v>59</v>
      </c>
      <c r="K127" s="11" t="s">
        <v>60</v>
      </c>
    </row>
    <row r="128" spans="2:20">
      <c r="B128" s="1" t="s">
        <v>2</v>
      </c>
      <c r="C128" s="1">
        <v>89.44</v>
      </c>
      <c r="D128" s="1">
        <v>91.29</v>
      </c>
      <c r="E128" s="1"/>
      <c r="F128" s="1" t="s">
        <v>2</v>
      </c>
      <c r="G128" s="1">
        <v>92.36</v>
      </c>
      <c r="H128" s="1">
        <v>94.08</v>
      </c>
      <c r="J128" s="1"/>
      <c r="K128" s="1"/>
    </row>
    <row r="129" spans="2:13">
      <c r="B129" s="1" t="s">
        <v>3</v>
      </c>
      <c r="C129" s="1">
        <v>8.7100000000000009</v>
      </c>
      <c r="D129" s="1">
        <v>8.01</v>
      </c>
      <c r="E129" s="1"/>
      <c r="F129" s="1" t="s">
        <v>3</v>
      </c>
      <c r="G129" s="1">
        <v>5.6</v>
      </c>
      <c r="H129" s="1">
        <v>5.14</v>
      </c>
      <c r="J129" s="1"/>
      <c r="K129" s="1"/>
    </row>
    <row r="130" spans="2:13">
      <c r="B130" s="1" t="s">
        <v>53</v>
      </c>
      <c r="C130" s="1">
        <v>1.85</v>
      </c>
      <c r="D130" s="1">
        <v>0.7</v>
      </c>
      <c r="E130" s="1"/>
      <c r="F130" s="1" t="s">
        <v>53</v>
      </c>
      <c r="G130" s="1">
        <v>2.04</v>
      </c>
      <c r="H130" s="1">
        <v>0.77</v>
      </c>
      <c r="J130" s="1"/>
      <c r="K130" s="1"/>
    </row>
    <row r="131" spans="2:13">
      <c r="B131" s="1" t="s">
        <v>7</v>
      </c>
      <c r="C131" s="2">
        <f>SUM(C128:C130)</f>
        <v>100</v>
      </c>
      <c r="D131" s="2">
        <f>SUM(D128:D130)</f>
        <v>100.00000000000001</v>
      </c>
      <c r="E131" s="1"/>
      <c r="F131" s="1" t="s">
        <v>7</v>
      </c>
      <c r="G131" s="2">
        <f>SUM(G128:G130)</f>
        <v>100</v>
      </c>
      <c r="H131" s="2">
        <f>SUM(H128:H130)</f>
        <v>99.99</v>
      </c>
      <c r="J131" s="1"/>
      <c r="K131" s="1"/>
      <c r="L131" s="1"/>
      <c r="M131" s="1"/>
    </row>
    <row r="135" spans="2:13">
      <c r="B135" t="s">
        <v>14</v>
      </c>
      <c r="F135" s="4">
        <f>H128/H129</f>
        <v>18.303501945525294</v>
      </c>
    </row>
    <row r="137" spans="2:13">
      <c r="B137" t="s">
        <v>15</v>
      </c>
      <c r="F137">
        <f>D128/F135</f>
        <v>4.987570153061224</v>
      </c>
      <c r="G137" t="s">
        <v>16</v>
      </c>
    </row>
    <row r="139" spans="2:13">
      <c r="B139" t="s">
        <v>54</v>
      </c>
      <c r="F139" s="4">
        <f>(D129-F137)/D128</f>
        <v>3.3108005772141257E-2</v>
      </c>
      <c r="H139" s="5" t="s">
        <v>18</v>
      </c>
      <c r="I139" t="s">
        <v>55</v>
      </c>
      <c r="L139" s="1"/>
    </row>
    <row r="143" spans="2:13">
      <c r="B143" t="s">
        <v>20</v>
      </c>
      <c r="E143" s="6" t="s">
        <v>61</v>
      </c>
      <c r="F143">
        <f>(C128/100)*J145+(C129/100)*J144+(C130/100)*J146</f>
        <v>12.4201</v>
      </c>
      <c r="I143" t="s">
        <v>26</v>
      </c>
    </row>
    <row r="144" spans="2:13">
      <c r="I144" t="s">
        <v>21</v>
      </c>
      <c r="J144">
        <v>13</v>
      </c>
    </row>
    <row r="145" spans="2:16">
      <c r="I145" t="s">
        <v>22</v>
      </c>
      <c r="J145">
        <v>12</v>
      </c>
    </row>
    <row r="146" spans="2:16">
      <c r="I146" t="s">
        <v>56</v>
      </c>
      <c r="J146">
        <v>30</v>
      </c>
    </row>
    <row r="150" spans="2:16" ht="18">
      <c r="B150" t="s">
        <v>25</v>
      </c>
      <c r="E150" s="6" t="s">
        <v>29</v>
      </c>
      <c r="F150" s="3">
        <f>J151/M151</f>
        <v>9.9931622222222209</v>
      </c>
      <c r="I150" t="s">
        <v>27</v>
      </c>
      <c r="L150" t="s">
        <v>28</v>
      </c>
    </row>
    <row r="151" spans="2:16" ht="18">
      <c r="E151" s="6" t="s">
        <v>30</v>
      </c>
      <c r="F151" s="3">
        <f>J152/M152</f>
        <v>13.968390804597702</v>
      </c>
      <c r="I151" t="s">
        <v>21</v>
      </c>
      <c r="J151" s="3">
        <v>26.981538</v>
      </c>
      <c r="L151" t="s">
        <v>21</v>
      </c>
      <c r="M151" s="3">
        <v>2.7</v>
      </c>
    </row>
    <row r="152" spans="2:16" ht="18">
      <c r="E152" s="6" t="s">
        <v>57</v>
      </c>
      <c r="F152" s="3">
        <f>J153/M153</f>
        <v>9.1609243697479013</v>
      </c>
      <c r="I152" t="s">
        <v>22</v>
      </c>
      <c r="J152" s="3">
        <v>24.305</v>
      </c>
      <c r="L152" t="s">
        <v>22</v>
      </c>
      <c r="M152" s="3">
        <v>1.74</v>
      </c>
    </row>
    <row r="153" spans="2:16">
      <c r="I153" t="s">
        <v>56</v>
      </c>
      <c r="J153" s="3">
        <v>65.409000000000006</v>
      </c>
      <c r="L153" t="s">
        <v>56</v>
      </c>
      <c r="M153" s="3">
        <v>7.14</v>
      </c>
    </row>
    <row r="155" spans="2:16" ht="18">
      <c r="B155" t="s">
        <v>32</v>
      </c>
      <c r="E155" s="6" t="s">
        <v>62</v>
      </c>
      <c r="F155" s="3">
        <f>F151*(D128/100)+F150*(D129/100)+F152*(D130/100)</f>
        <v>13.616322730105477</v>
      </c>
    </row>
    <row r="157" spans="2:16">
      <c r="P157">
        <v>0.58637235600000004</v>
      </c>
    </row>
    <row r="158" spans="2:16" ht="18.75">
      <c r="B158" t="s">
        <v>19</v>
      </c>
      <c r="E158" s="7" t="s">
        <v>24</v>
      </c>
      <c r="F158" s="13">
        <f>0.02*((F143+8)/(F143^2))*F155*L158^(3/2)*(1+(1/P157))</f>
        <v>8.7231662707564048</v>
      </c>
      <c r="G158" t="s">
        <v>45</v>
      </c>
      <c r="I158" t="s">
        <v>33</v>
      </c>
      <c r="K158" s="6" t="s">
        <v>34</v>
      </c>
      <c r="L158">
        <v>20</v>
      </c>
      <c r="M158" t="s">
        <v>35</v>
      </c>
    </row>
    <row r="159" spans="2:16">
      <c r="I159" t="s">
        <v>36</v>
      </c>
      <c r="K159" s="6" t="s">
        <v>37</v>
      </c>
      <c r="L159">
        <v>35.9</v>
      </c>
      <c r="M159" t="s">
        <v>38</v>
      </c>
    </row>
    <row r="160" spans="2:16">
      <c r="P160" t="s">
        <v>43</v>
      </c>
    </row>
    <row r="162" spans="2:20" ht="18.75">
      <c r="B162" t="s">
        <v>39</v>
      </c>
      <c r="E162" s="6" t="s">
        <v>40</v>
      </c>
      <c r="F162" s="14">
        <f>S163</f>
        <v>0.48091603053435117</v>
      </c>
      <c r="G162" t="s">
        <v>45</v>
      </c>
      <c r="H162" t="s">
        <v>58</v>
      </c>
      <c r="P162" t="s">
        <v>46</v>
      </c>
      <c r="Q162">
        <v>65.5</v>
      </c>
      <c r="R162" t="s">
        <v>47</v>
      </c>
      <c r="S162">
        <v>50</v>
      </c>
      <c r="T162" t="s">
        <v>45</v>
      </c>
    </row>
    <row r="163" spans="2:20">
      <c r="P163" t="s">
        <v>44</v>
      </c>
      <c r="Q163">
        <v>0.63</v>
      </c>
      <c r="R163" t="s">
        <v>47</v>
      </c>
      <c r="S163" s="4">
        <f>(S162*Q163)/Q162</f>
        <v>0.48091603053435117</v>
      </c>
      <c r="T163" t="s">
        <v>45</v>
      </c>
    </row>
    <row r="165" spans="2:20" ht="21">
      <c r="B165" s="10" t="s">
        <v>66</v>
      </c>
    </row>
    <row r="166" spans="2:20" ht="21">
      <c r="B166" s="8" t="s">
        <v>1</v>
      </c>
      <c r="C166" s="9"/>
      <c r="D166" s="9"/>
      <c r="E166" s="9"/>
      <c r="F166" s="8" t="s">
        <v>8</v>
      </c>
      <c r="G166" s="9"/>
      <c r="H166" s="9"/>
      <c r="I166" s="9"/>
      <c r="J166" s="8" t="s">
        <v>9</v>
      </c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2:20" ht="18">
      <c r="B167" s="1" t="s">
        <v>0</v>
      </c>
      <c r="C167" s="1" t="s">
        <v>5</v>
      </c>
      <c r="D167" s="1" t="s">
        <v>6</v>
      </c>
      <c r="E167" s="1"/>
      <c r="F167" s="1" t="s">
        <v>0</v>
      </c>
      <c r="G167" s="1" t="s">
        <v>5</v>
      </c>
      <c r="H167" s="1" t="s">
        <v>6</v>
      </c>
      <c r="J167" s="1" t="s">
        <v>11</v>
      </c>
      <c r="K167" s="1">
        <v>4</v>
      </c>
    </row>
    <row r="168" spans="2:20" ht="18">
      <c r="B168" s="1" t="s">
        <v>2</v>
      </c>
      <c r="C168" s="1">
        <v>1.61</v>
      </c>
      <c r="D168" s="1">
        <v>2.5099999999999998</v>
      </c>
      <c r="E168" s="1"/>
      <c r="F168" s="1" t="s">
        <v>2</v>
      </c>
      <c r="G168" s="1">
        <v>92.36</v>
      </c>
      <c r="H168" s="1">
        <v>94.08</v>
      </c>
      <c r="J168" s="1" t="s">
        <v>12</v>
      </c>
      <c r="K168" s="1">
        <v>2.75</v>
      </c>
    </row>
    <row r="169" spans="2:20" ht="18">
      <c r="B169" s="1" t="s">
        <v>3</v>
      </c>
      <c r="C169" s="1">
        <v>42.75</v>
      </c>
      <c r="D169" s="1">
        <v>60.1</v>
      </c>
      <c r="E169" s="1"/>
      <c r="F169" s="1" t="s">
        <v>3</v>
      </c>
      <c r="G169" s="1">
        <v>5.6</v>
      </c>
      <c r="H169" s="1">
        <v>5.14</v>
      </c>
      <c r="J169" s="1" t="s">
        <v>13</v>
      </c>
      <c r="K169" s="1">
        <v>1.6</v>
      </c>
    </row>
    <row r="170" spans="2:20">
      <c r="B170" s="1" t="s">
        <v>4</v>
      </c>
      <c r="C170" s="1">
        <v>56.99</v>
      </c>
      <c r="D170" s="1">
        <v>39.340000000000003</v>
      </c>
      <c r="E170" s="1"/>
      <c r="F170" s="1" t="s">
        <v>53</v>
      </c>
      <c r="G170" s="1">
        <v>2.04</v>
      </c>
      <c r="H170" s="1">
        <v>0.77</v>
      </c>
      <c r="J170" s="1" t="s">
        <v>10</v>
      </c>
      <c r="K170" s="1">
        <v>1</v>
      </c>
    </row>
    <row r="171" spans="2:20">
      <c r="B171" s="1" t="s">
        <v>41</v>
      </c>
      <c r="C171" s="1">
        <v>0.85</v>
      </c>
      <c r="D171" s="1">
        <v>1.1499999999999999</v>
      </c>
      <c r="E171" s="1"/>
      <c r="F171" s="1" t="s">
        <v>7</v>
      </c>
      <c r="G171" s="2">
        <f>SUM(G168:G170)</f>
        <v>100</v>
      </c>
      <c r="H171" s="2">
        <f>SUM(H168:H170)</f>
        <v>99.99</v>
      </c>
      <c r="J171" s="1"/>
      <c r="K171" s="1"/>
      <c r="L171" s="1"/>
      <c r="M171" s="1"/>
    </row>
    <row r="172" spans="2:20">
      <c r="B172" s="1" t="s">
        <v>7</v>
      </c>
      <c r="C172" s="2">
        <f>SUM(C168:C171)</f>
        <v>102.19999999999999</v>
      </c>
      <c r="D172" s="2">
        <f>SUM(D168:D171)</f>
        <v>103.10000000000001</v>
      </c>
    </row>
    <row r="175" spans="2:20">
      <c r="B175" t="s">
        <v>14</v>
      </c>
      <c r="F175" s="4">
        <f>H168/H169</f>
        <v>18.303501945525294</v>
      </c>
    </row>
    <row r="177" spans="2:13">
      <c r="B177" t="s">
        <v>15</v>
      </c>
      <c r="F177">
        <f>D168/F175</f>
        <v>0.13713222789115642</v>
      </c>
      <c r="G177" t="s">
        <v>16</v>
      </c>
    </row>
    <row r="179" spans="2:13" ht="19.5">
      <c r="B179" t="s">
        <v>17</v>
      </c>
      <c r="F179" s="12">
        <f>(D169-F177)/D170</f>
        <v>1.5242213465203061</v>
      </c>
      <c r="H179" s="5" t="s">
        <v>18</v>
      </c>
      <c r="I179" t="s">
        <v>50</v>
      </c>
      <c r="L179" s="1"/>
    </row>
    <row r="183" spans="2:13">
      <c r="B183" t="s">
        <v>20</v>
      </c>
      <c r="E183" s="6" t="s">
        <v>61</v>
      </c>
      <c r="F183" s="3">
        <f>(C168/100)*J185+(C169/100)*J184+(C170/100)*J186</f>
        <v>19.998200000000004</v>
      </c>
      <c r="I183" t="s">
        <v>26</v>
      </c>
    </row>
    <row r="184" spans="2:13">
      <c r="I184" t="s">
        <v>21</v>
      </c>
      <c r="J184">
        <v>13</v>
      </c>
    </row>
    <row r="185" spans="2:13">
      <c r="I185" t="s">
        <v>22</v>
      </c>
      <c r="J185">
        <v>12</v>
      </c>
    </row>
    <row r="186" spans="2:13">
      <c r="I186" t="s">
        <v>23</v>
      </c>
      <c r="J186">
        <v>25</v>
      </c>
    </row>
    <row r="187" spans="2:13">
      <c r="I187" t="s">
        <v>72</v>
      </c>
      <c r="J187">
        <v>14</v>
      </c>
    </row>
    <row r="190" spans="2:13" ht="18">
      <c r="B190" t="s">
        <v>25</v>
      </c>
      <c r="E190" s="6" t="s">
        <v>29</v>
      </c>
      <c r="F190" s="3">
        <f>J191/M191</f>
        <v>9.9931622222222209</v>
      </c>
      <c r="I190" t="s">
        <v>27</v>
      </c>
      <c r="L190" t="s">
        <v>28</v>
      </c>
    </row>
    <row r="191" spans="2:13" ht="18">
      <c r="E191" s="6" t="s">
        <v>30</v>
      </c>
      <c r="F191" s="3">
        <f>J192/M192</f>
        <v>13.968390804597702</v>
      </c>
      <c r="I191" t="s">
        <v>21</v>
      </c>
      <c r="J191" s="3">
        <v>26.981538</v>
      </c>
      <c r="L191" t="s">
        <v>21</v>
      </c>
      <c r="M191" s="3">
        <v>2.7</v>
      </c>
    </row>
    <row r="192" spans="2:13" ht="18">
      <c r="E192" s="6" t="s">
        <v>31</v>
      </c>
      <c r="F192" s="3">
        <f>J193/M193</f>
        <v>7.3940846567967702</v>
      </c>
      <c r="I192" t="s">
        <v>22</v>
      </c>
      <c r="J192" s="3">
        <v>24.305</v>
      </c>
      <c r="L192" t="s">
        <v>22</v>
      </c>
      <c r="M192" s="3">
        <v>1.74</v>
      </c>
    </row>
    <row r="193" spans="2:20" ht="18">
      <c r="E193" s="6" t="s">
        <v>73</v>
      </c>
      <c r="F193" s="3">
        <f>J194/M194</f>
        <v>12.053862660944205</v>
      </c>
      <c r="I193" t="s">
        <v>23</v>
      </c>
      <c r="J193" s="3">
        <v>54.938048999999999</v>
      </c>
      <c r="L193" t="s">
        <v>23</v>
      </c>
      <c r="M193" s="3">
        <v>7.43</v>
      </c>
    </row>
    <row r="194" spans="2:20">
      <c r="I194" t="s">
        <v>72</v>
      </c>
      <c r="J194" s="19">
        <v>28.0855</v>
      </c>
      <c r="L194" t="s">
        <v>72</v>
      </c>
      <c r="M194" s="3">
        <v>2.33</v>
      </c>
    </row>
    <row r="195" spans="2:20" ht="18">
      <c r="B195" t="s">
        <v>32</v>
      </c>
      <c r="E195" s="6" t="s">
        <v>62</v>
      </c>
      <c r="F195" s="3">
        <f>F191*(D168/100)+F190*(D169/100)+F192*(D170/100)</f>
        <v>9.2653300087348072</v>
      </c>
    </row>
    <row r="197" spans="2:20">
      <c r="P197">
        <v>0.58637235600000004</v>
      </c>
    </row>
    <row r="198" spans="2:20" ht="18.75">
      <c r="B198" t="s">
        <v>67</v>
      </c>
      <c r="E198" s="7" t="s">
        <v>24</v>
      </c>
      <c r="F198" s="13">
        <f>0.02*((F183+8)/(F183^2))*F195*L198^(3/2)*(1+(1/P197))</f>
        <v>3.1391771458315012</v>
      </c>
      <c r="G198" t="s">
        <v>45</v>
      </c>
      <c r="I198" t="s">
        <v>33</v>
      </c>
      <c r="K198" s="6" t="s">
        <v>34</v>
      </c>
      <c r="L198">
        <v>20</v>
      </c>
      <c r="M198" t="s">
        <v>35</v>
      </c>
    </row>
    <row r="199" spans="2:20">
      <c r="I199" t="s">
        <v>36</v>
      </c>
      <c r="K199" s="6" t="s">
        <v>37</v>
      </c>
      <c r="L199">
        <v>35.9</v>
      </c>
      <c r="M199" t="s">
        <v>38</v>
      </c>
    </row>
    <row r="200" spans="2:20">
      <c r="P200" t="s">
        <v>43</v>
      </c>
    </row>
    <row r="202" spans="2:20" ht="18.75">
      <c r="B202" t="s">
        <v>39</v>
      </c>
      <c r="E202" s="6" t="s">
        <v>40</v>
      </c>
      <c r="F202" s="14">
        <f>S203</f>
        <v>6.2137404580152671</v>
      </c>
      <c r="G202" t="s">
        <v>45</v>
      </c>
      <c r="H202" t="s">
        <v>64</v>
      </c>
      <c r="P202" t="s">
        <v>46</v>
      </c>
      <c r="Q202">
        <v>65.5</v>
      </c>
      <c r="R202" t="s">
        <v>47</v>
      </c>
      <c r="S202">
        <v>50</v>
      </c>
      <c r="T202" t="s">
        <v>45</v>
      </c>
    </row>
    <row r="203" spans="2:20">
      <c r="P203" t="s">
        <v>44</v>
      </c>
      <c r="Q203">
        <v>8.14</v>
      </c>
      <c r="R203" t="s">
        <v>47</v>
      </c>
      <c r="S203" s="4">
        <f>(S202*Q203)/Q202</f>
        <v>6.2137404580152671</v>
      </c>
      <c r="T203" t="s">
        <v>45</v>
      </c>
    </row>
    <row r="206" spans="2:20" ht="21">
      <c r="B206" s="10" t="s">
        <v>68</v>
      </c>
    </row>
    <row r="207" spans="2:20" ht="21">
      <c r="B207" s="8" t="s">
        <v>1</v>
      </c>
      <c r="C207" s="9"/>
      <c r="D207" s="9"/>
      <c r="E207" s="9"/>
      <c r="F207" s="8" t="s">
        <v>8</v>
      </c>
      <c r="G207" s="9"/>
      <c r="H207" s="9"/>
      <c r="I207" s="9"/>
      <c r="J207" s="8" t="s">
        <v>9</v>
      </c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2:20" ht="18">
      <c r="B208" s="1" t="s">
        <v>0</v>
      </c>
      <c r="C208" s="1" t="s">
        <v>5</v>
      </c>
      <c r="D208" s="1" t="s">
        <v>6</v>
      </c>
      <c r="E208" s="1"/>
      <c r="F208" s="1" t="s">
        <v>0</v>
      </c>
      <c r="G208" s="1" t="s">
        <v>5</v>
      </c>
      <c r="H208" s="1" t="s">
        <v>6</v>
      </c>
      <c r="J208" s="1" t="s">
        <v>11</v>
      </c>
      <c r="K208" s="1">
        <v>4</v>
      </c>
    </row>
    <row r="209" spans="2:13" ht="18">
      <c r="B209" s="1" t="s">
        <v>2</v>
      </c>
      <c r="C209" s="1">
        <v>48.23</v>
      </c>
      <c r="D209" s="1">
        <v>56.15</v>
      </c>
      <c r="E209" s="1"/>
      <c r="F209" s="1" t="s">
        <v>2</v>
      </c>
      <c r="G209" s="1">
        <v>92.36</v>
      </c>
      <c r="H209" s="1">
        <v>94.08</v>
      </c>
      <c r="J209" s="1" t="s">
        <v>12</v>
      </c>
      <c r="K209" s="1">
        <v>2.75</v>
      </c>
    </row>
    <row r="210" spans="2:13" ht="18">
      <c r="B210" s="1" t="s">
        <v>3</v>
      </c>
      <c r="C210" s="1">
        <v>32.33</v>
      </c>
      <c r="D210" s="1">
        <v>33.92</v>
      </c>
      <c r="E210" s="1"/>
      <c r="F210" s="1" t="s">
        <v>3</v>
      </c>
      <c r="G210" s="1">
        <v>5.6</v>
      </c>
      <c r="H210" s="1">
        <v>5.14</v>
      </c>
      <c r="J210" s="1" t="s">
        <v>13</v>
      </c>
      <c r="K210" s="1">
        <v>1.6</v>
      </c>
    </row>
    <row r="211" spans="2:13">
      <c r="B211" s="1" t="s">
        <v>4</v>
      </c>
      <c r="C211" s="1">
        <v>18.309999999999999</v>
      </c>
      <c r="D211" s="1">
        <v>10.43</v>
      </c>
      <c r="E211" s="1"/>
      <c r="F211" s="1" t="s">
        <v>53</v>
      </c>
      <c r="G211" s="1">
        <v>2.04</v>
      </c>
      <c r="H211" s="1">
        <v>0.77</v>
      </c>
      <c r="J211" s="1" t="s">
        <v>10</v>
      </c>
      <c r="K211" s="1">
        <v>1</v>
      </c>
    </row>
    <row r="212" spans="2:13">
      <c r="B212" s="1" t="s">
        <v>53</v>
      </c>
      <c r="C212" s="1">
        <v>1.1299999999999999</v>
      </c>
      <c r="D212" s="1">
        <v>0.49</v>
      </c>
      <c r="E212" s="1"/>
      <c r="F212" s="1" t="s">
        <v>7</v>
      </c>
      <c r="G212" s="2">
        <f>SUM(G209:G211)</f>
        <v>100</v>
      </c>
      <c r="H212" s="2">
        <f>SUM(H209:H211)</f>
        <v>99.99</v>
      </c>
      <c r="J212" s="1"/>
      <c r="K212" s="1"/>
      <c r="L212" s="1"/>
      <c r="M212" s="1"/>
    </row>
    <row r="213" spans="2:13">
      <c r="B213" s="1" t="s">
        <v>7</v>
      </c>
      <c r="C213" s="2">
        <f>SUM(C209:C212)</f>
        <v>100</v>
      </c>
      <c r="D213" s="2">
        <f>SUM(D209:D212)</f>
        <v>100.99</v>
      </c>
    </row>
    <row r="216" spans="2:13">
      <c r="B216" t="s">
        <v>14</v>
      </c>
      <c r="F216" s="4">
        <f>H209/H210</f>
        <v>18.303501945525294</v>
      </c>
    </row>
    <row r="218" spans="2:13">
      <c r="B218" t="s">
        <v>15</v>
      </c>
      <c r="F218">
        <f>D209/F216</f>
        <v>3.0677189625850336</v>
      </c>
      <c r="G218" t="s">
        <v>16</v>
      </c>
    </row>
    <row r="220" spans="2:13" ht="19.5">
      <c r="B220" t="s">
        <v>17</v>
      </c>
      <c r="F220" s="12">
        <f>(D210-F218)/D211</f>
        <v>2.9580326977387315</v>
      </c>
      <c r="H220" s="5" t="s">
        <v>18</v>
      </c>
      <c r="I220" t="s">
        <v>42</v>
      </c>
      <c r="L220" s="1"/>
    </row>
    <row r="224" spans="2:13">
      <c r="B224" t="s">
        <v>20</v>
      </c>
      <c r="E224" s="6" t="s">
        <v>61</v>
      </c>
      <c r="F224">
        <f>(C209/100)*J226+(C210/100)*J225+(C211/100)*J227</f>
        <v>14.567999999999998</v>
      </c>
      <c r="I224" t="s">
        <v>26</v>
      </c>
    </row>
    <row r="225" spans="2:16">
      <c r="I225" t="s">
        <v>21</v>
      </c>
      <c r="J225">
        <v>13</v>
      </c>
    </row>
    <row r="226" spans="2:16">
      <c r="I226" t="s">
        <v>22</v>
      </c>
      <c r="J226">
        <v>12</v>
      </c>
    </row>
    <row r="227" spans="2:16">
      <c r="I227" t="s">
        <v>23</v>
      </c>
      <c r="J227">
        <v>25</v>
      </c>
    </row>
    <row r="231" spans="2:16" ht="18">
      <c r="B231" t="s">
        <v>25</v>
      </c>
      <c r="E231" s="6" t="s">
        <v>29</v>
      </c>
      <c r="F231" s="3">
        <f>J232/M232</f>
        <v>9.9931622222222209</v>
      </c>
      <c r="I231" t="s">
        <v>27</v>
      </c>
      <c r="L231" t="s">
        <v>28</v>
      </c>
    </row>
    <row r="232" spans="2:16" ht="18">
      <c r="E232" s="6" t="s">
        <v>30</v>
      </c>
      <c r="F232" s="3">
        <f>J233/M233</f>
        <v>13.968390804597702</v>
      </c>
      <c r="I232" t="s">
        <v>21</v>
      </c>
      <c r="J232" s="3">
        <v>26.981538</v>
      </c>
      <c r="L232" t="s">
        <v>21</v>
      </c>
      <c r="M232" s="3">
        <v>2.7</v>
      </c>
    </row>
    <row r="233" spans="2:16" ht="18">
      <c r="E233" s="6" t="s">
        <v>31</v>
      </c>
      <c r="F233" s="3">
        <f>J234/M234</f>
        <v>7.3940846567967702</v>
      </c>
      <c r="I233" t="s">
        <v>22</v>
      </c>
      <c r="J233" s="3">
        <v>24.305</v>
      </c>
      <c r="L233" t="s">
        <v>22</v>
      </c>
      <c r="M233" s="3">
        <v>1.74</v>
      </c>
    </row>
    <row r="234" spans="2:16">
      <c r="I234" t="s">
        <v>23</v>
      </c>
      <c r="J234" s="3">
        <v>54.938048999999999</v>
      </c>
      <c r="L234" t="s">
        <v>23</v>
      </c>
      <c r="M234" s="3">
        <v>7.43</v>
      </c>
    </row>
    <row r="236" spans="2:16" ht="18">
      <c r="B236" t="s">
        <v>32</v>
      </c>
      <c r="E236" s="6" t="s">
        <v>62</v>
      </c>
      <c r="F236" s="3">
        <f>F232*(D209/100)+F231*(D210/100)+F233*(D211/100)</f>
        <v>12.00413509226329</v>
      </c>
    </row>
    <row r="238" spans="2:16">
      <c r="P238">
        <v>0.58495767499999995</v>
      </c>
    </row>
    <row r="239" spans="2:16" ht="18.75">
      <c r="B239" t="s">
        <v>19</v>
      </c>
      <c r="E239" s="7" t="s">
        <v>24</v>
      </c>
      <c r="F239" s="13">
        <f>0.02*((F224+8)/(F224^2))*F236*L239^(3/2)*(1+(1/P238))</f>
        <v>6.1871735289309298</v>
      </c>
      <c r="G239" t="s">
        <v>45</v>
      </c>
      <c r="I239" t="s">
        <v>33</v>
      </c>
      <c r="K239" s="6" t="s">
        <v>34</v>
      </c>
      <c r="L239">
        <v>20</v>
      </c>
      <c r="M239" t="s">
        <v>35</v>
      </c>
    </row>
    <row r="240" spans="2:16">
      <c r="I240" t="s">
        <v>36</v>
      </c>
      <c r="K240" s="6" t="s">
        <v>37</v>
      </c>
      <c r="L240">
        <v>35.799999999999997</v>
      </c>
      <c r="M240" t="s">
        <v>38</v>
      </c>
    </row>
    <row r="241" spans="2:20">
      <c r="P241" t="s">
        <v>43</v>
      </c>
    </row>
    <row r="243" spans="2:20" ht="18.75">
      <c r="B243" t="s">
        <v>39</v>
      </c>
      <c r="E243" s="6" t="s">
        <v>40</v>
      </c>
      <c r="F243" s="14">
        <f>S244</f>
        <v>1.3999388004895961</v>
      </c>
      <c r="G243" t="s">
        <v>45</v>
      </c>
      <c r="H243" t="s">
        <v>63</v>
      </c>
      <c r="P243" t="s">
        <v>46</v>
      </c>
      <c r="Q243">
        <v>65.36</v>
      </c>
      <c r="R243" t="s">
        <v>47</v>
      </c>
      <c r="S243">
        <v>50</v>
      </c>
      <c r="T243" t="s">
        <v>45</v>
      </c>
    </row>
    <row r="244" spans="2:20">
      <c r="P244" t="s">
        <v>44</v>
      </c>
      <c r="Q244">
        <v>1.83</v>
      </c>
      <c r="R244" t="s">
        <v>47</v>
      </c>
      <c r="S244" s="4">
        <f>(S243*Q244)/Q243</f>
        <v>1.3999388004895961</v>
      </c>
      <c r="T244" t="s">
        <v>45</v>
      </c>
    </row>
    <row r="245" spans="2:20" s="15" customFormat="1" ht="15.75" thickBot="1"/>
    <row r="246" spans="2:20" ht="15.75" thickTop="1"/>
    <row r="247" spans="2:20" ht="21.75">
      <c r="B247" s="10" t="s">
        <v>69</v>
      </c>
    </row>
    <row r="248" spans="2:20" ht="21.75">
      <c r="B248" s="8" t="s">
        <v>52</v>
      </c>
      <c r="C248" s="9"/>
      <c r="D248" s="9"/>
      <c r="E248" s="9"/>
      <c r="F248" s="8" t="s">
        <v>8</v>
      </c>
      <c r="G248" s="9"/>
      <c r="H248" s="9"/>
      <c r="I248" s="9"/>
      <c r="J248" s="8" t="s">
        <v>9</v>
      </c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2:20" ht="18">
      <c r="B249" s="1" t="s">
        <v>0</v>
      </c>
      <c r="C249" s="1" t="s">
        <v>5</v>
      </c>
      <c r="D249" s="1" t="s">
        <v>6</v>
      </c>
      <c r="E249" s="1"/>
      <c r="F249" s="1" t="s">
        <v>0</v>
      </c>
      <c r="G249" s="1" t="s">
        <v>5</v>
      </c>
      <c r="H249" s="1" t="s">
        <v>6</v>
      </c>
      <c r="J249" s="1" t="s">
        <v>59</v>
      </c>
      <c r="K249" s="11" t="s">
        <v>60</v>
      </c>
    </row>
    <row r="250" spans="2:20">
      <c r="B250" s="1" t="s">
        <v>2</v>
      </c>
      <c r="C250" s="1">
        <v>59.41</v>
      </c>
      <c r="D250" s="1">
        <v>64.42</v>
      </c>
      <c r="E250" s="1"/>
      <c r="F250" s="1" t="s">
        <v>2</v>
      </c>
      <c r="G250" s="1">
        <v>94.2</v>
      </c>
      <c r="H250" s="1">
        <v>95.73</v>
      </c>
      <c r="J250" s="1"/>
      <c r="K250" s="1"/>
    </row>
    <row r="251" spans="2:20">
      <c r="B251" s="1" t="s">
        <v>3</v>
      </c>
      <c r="C251" s="1">
        <v>33.49</v>
      </c>
      <c r="D251" s="1">
        <v>32.72</v>
      </c>
      <c r="E251" s="1"/>
      <c r="F251" s="1" t="s">
        <v>3</v>
      </c>
      <c r="G251" s="1">
        <v>3.86</v>
      </c>
      <c r="H251" s="1">
        <v>3.53</v>
      </c>
      <c r="J251" s="1"/>
      <c r="K251" s="1"/>
    </row>
    <row r="252" spans="2:20">
      <c r="B252" s="1" t="s">
        <v>53</v>
      </c>
      <c r="C252" s="1">
        <v>7.1</v>
      </c>
      <c r="D252" s="1">
        <v>2.86</v>
      </c>
      <c r="E252" s="1"/>
      <c r="F252" s="1" t="s">
        <v>53</v>
      </c>
      <c r="G252" s="1">
        <v>1.94</v>
      </c>
      <c r="H252" s="1">
        <v>0.73</v>
      </c>
      <c r="J252" s="1"/>
      <c r="K252" s="1"/>
    </row>
    <row r="253" spans="2:20">
      <c r="B253" s="1" t="s">
        <v>7</v>
      </c>
      <c r="C253" s="2">
        <f>SUM(C250:C252)</f>
        <v>100</v>
      </c>
      <c r="D253" s="2">
        <f>SUM(D250:D252)</f>
        <v>100</v>
      </c>
      <c r="E253" s="1"/>
      <c r="F253" s="1" t="s">
        <v>7</v>
      </c>
      <c r="G253" s="2">
        <f>SUM(G250:G252)</f>
        <v>100</v>
      </c>
      <c r="H253" s="2">
        <f>SUM(H250:H252)</f>
        <v>99.990000000000009</v>
      </c>
      <c r="J253" s="1"/>
      <c r="K253" s="1"/>
      <c r="L253" s="1"/>
      <c r="M253" s="1"/>
    </row>
    <row r="257" spans="2:12">
      <c r="B257" t="s">
        <v>14</v>
      </c>
      <c r="F257" s="4">
        <f>H250/H251</f>
        <v>27.118980169971675</v>
      </c>
    </row>
    <row r="259" spans="2:12">
      <c r="B259" t="s">
        <v>15</v>
      </c>
      <c r="F259">
        <f>D250/F257</f>
        <v>2.3754580591246213</v>
      </c>
      <c r="G259" t="s">
        <v>16</v>
      </c>
    </row>
    <row r="261" spans="2:12">
      <c r="B261" t="s">
        <v>54</v>
      </c>
      <c r="F261" s="4">
        <f>(D251-F259)/D250</f>
        <v>0.47104225304059882</v>
      </c>
      <c r="H261" s="5" t="s">
        <v>18</v>
      </c>
      <c r="I261" t="s">
        <v>55</v>
      </c>
      <c r="L261" s="1"/>
    </row>
    <row r="265" spans="2:12">
      <c r="B265" t="s">
        <v>20</v>
      </c>
      <c r="E265" s="6" t="s">
        <v>61</v>
      </c>
      <c r="F265">
        <f>(C250/100)*J267+(C251/100)*J266+(C252/100)*J268</f>
        <v>13.6129</v>
      </c>
      <c r="I265" t="s">
        <v>26</v>
      </c>
    </row>
    <row r="266" spans="2:12">
      <c r="I266" t="s">
        <v>21</v>
      </c>
      <c r="J266">
        <v>13</v>
      </c>
    </row>
    <row r="267" spans="2:12">
      <c r="I267" t="s">
        <v>22</v>
      </c>
      <c r="J267">
        <v>12</v>
      </c>
    </row>
    <row r="268" spans="2:12">
      <c r="I268" t="s">
        <v>56</v>
      </c>
      <c r="J268">
        <v>30</v>
      </c>
    </row>
    <row r="272" spans="2:12" ht="18">
      <c r="B272" t="s">
        <v>25</v>
      </c>
      <c r="E272" s="6" t="s">
        <v>29</v>
      </c>
      <c r="F272" s="3">
        <f>J273/M273</f>
        <v>9.9931622222222209</v>
      </c>
      <c r="I272" t="s">
        <v>27</v>
      </c>
      <c r="L272" t="s">
        <v>28</v>
      </c>
    </row>
    <row r="273" spans="2:20" ht="18">
      <c r="E273" s="6" t="s">
        <v>30</v>
      </c>
      <c r="F273" s="3">
        <f>J274/M274</f>
        <v>13.968390804597702</v>
      </c>
      <c r="I273" t="s">
        <v>21</v>
      </c>
      <c r="J273" s="3">
        <v>26.981538</v>
      </c>
      <c r="L273" t="s">
        <v>21</v>
      </c>
      <c r="M273" s="3">
        <v>2.7</v>
      </c>
    </row>
    <row r="274" spans="2:20" ht="18">
      <c r="E274" s="6" t="s">
        <v>57</v>
      </c>
      <c r="F274" s="3">
        <f>J275/M275</f>
        <v>9.1609243697479013</v>
      </c>
      <c r="I274" t="s">
        <v>22</v>
      </c>
      <c r="J274" s="3">
        <v>24.305</v>
      </c>
      <c r="L274" t="s">
        <v>22</v>
      </c>
      <c r="M274" s="3">
        <v>1.74</v>
      </c>
    </row>
    <row r="275" spans="2:20">
      <c r="I275" t="s">
        <v>56</v>
      </c>
      <c r="J275" s="3">
        <v>65.409000000000006</v>
      </c>
      <c r="L275" t="s">
        <v>56</v>
      </c>
      <c r="M275" s="3">
        <v>7.14</v>
      </c>
    </row>
    <row r="277" spans="2:20" ht="18">
      <c r="B277" t="s">
        <v>32</v>
      </c>
      <c r="E277" s="6" t="s">
        <v>62</v>
      </c>
      <c r="F277" s="3">
        <f>F273*(D250/100)+F272*(D251/100)+F274*(D252/100)</f>
        <v>12.530202472407739</v>
      </c>
    </row>
    <row r="279" spans="2:20">
      <c r="P279">
        <v>0.601815023</v>
      </c>
    </row>
    <row r="280" spans="2:20" ht="18.75">
      <c r="B280" t="s">
        <v>19</v>
      </c>
      <c r="E280" s="7" t="s">
        <v>24</v>
      </c>
      <c r="F280" s="13">
        <f>0.02*((F265+8)/(F265^2))*F277*L280^(3/2)*(1+(1/P279))</f>
        <v>6.9581558385519138</v>
      </c>
      <c r="G280" t="s">
        <v>45</v>
      </c>
      <c r="I280" t="s">
        <v>33</v>
      </c>
      <c r="K280" s="6" t="s">
        <v>34</v>
      </c>
      <c r="L280">
        <v>20</v>
      </c>
      <c r="M280" t="s">
        <v>35</v>
      </c>
    </row>
    <row r="281" spans="2:20">
      <c r="I281" t="s">
        <v>36</v>
      </c>
      <c r="K281" s="6" t="s">
        <v>37</v>
      </c>
      <c r="L281">
        <v>37</v>
      </c>
      <c r="M281" t="s">
        <v>38</v>
      </c>
    </row>
    <row r="282" spans="2:20">
      <c r="P282" t="s">
        <v>43</v>
      </c>
    </row>
    <row r="284" spans="2:20" ht="18.75">
      <c r="B284" t="s">
        <v>39</v>
      </c>
      <c r="E284" s="6" t="s">
        <v>40</v>
      </c>
      <c r="F284" s="14">
        <f>S285</f>
        <v>6.6921313980137507</v>
      </c>
      <c r="G284" t="s">
        <v>45</v>
      </c>
      <c r="H284" t="s">
        <v>58</v>
      </c>
      <c r="P284" t="s">
        <v>46</v>
      </c>
      <c r="Q284">
        <v>65.45</v>
      </c>
      <c r="R284" t="s">
        <v>47</v>
      </c>
      <c r="S284">
        <v>50</v>
      </c>
      <c r="T284" t="s">
        <v>45</v>
      </c>
    </row>
    <row r="285" spans="2:20">
      <c r="P285" t="s">
        <v>44</v>
      </c>
      <c r="Q285">
        <v>8.76</v>
      </c>
      <c r="R285" t="s">
        <v>47</v>
      </c>
      <c r="S285" s="4">
        <f>(S284*Q285)/Q284</f>
        <v>6.6921313980137507</v>
      </c>
      <c r="T285" t="s">
        <v>45</v>
      </c>
    </row>
    <row r="288" spans="2:20" ht="21">
      <c r="B288" s="16" t="s">
        <v>71</v>
      </c>
      <c r="C288" s="17"/>
      <c r="D288" s="17"/>
      <c r="E288" s="17"/>
      <c r="F288" s="17"/>
      <c r="G288" s="17"/>
      <c r="H288" s="17"/>
      <c r="I288" s="17"/>
    </row>
    <row r="289" spans="2:20" ht="21">
      <c r="B289" s="8" t="s">
        <v>1</v>
      </c>
      <c r="C289" s="9"/>
      <c r="D289" s="9"/>
      <c r="E289" s="9"/>
      <c r="F289" s="8" t="s">
        <v>8</v>
      </c>
      <c r="G289" s="9"/>
      <c r="H289" s="9"/>
      <c r="I289" s="9"/>
      <c r="J289" s="8" t="s">
        <v>9</v>
      </c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2:20" ht="18">
      <c r="B290" s="1" t="s">
        <v>0</v>
      </c>
      <c r="C290" s="1" t="s">
        <v>5</v>
      </c>
      <c r="D290" s="1" t="s">
        <v>6</v>
      </c>
      <c r="E290" s="1"/>
      <c r="F290" s="1" t="s">
        <v>0</v>
      </c>
      <c r="G290" s="1" t="s">
        <v>5</v>
      </c>
      <c r="H290" s="1" t="s">
        <v>6</v>
      </c>
      <c r="J290" s="1" t="s">
        <v>11</v>
      </c>
      <c r="K290" s="1">
        <v>4</v>
      </c>
    </row>
    <row r="291" spans="2:20" ht="18">
      <c r="B291" s="1" t="s">
        <v>2</v>
      </c>
      <c r="C291" s="18">
        <v>1.32</v>
      </c>
      <c r="D291" s="18">
        <v>2.0699999999999998</v>
      </c>
      <c r="E291" s="1"/>
      <c r="F291" s="1" t="s">
        <v>2</v>
      </c>
      <c r="G291" s="1">
        <v>94.2</v>
      </c>
      <c r="H291" s="1">
        <v>95.73</v>
      </c>
      <c r="J291" s="1" t="s">
        <v>12</v>
      </c>
      <c r="K291" s="1">
        <v>2.75</v>
      </c>
    </row>
    <row r="292" spans="2:20" ht="18">
      <c r="B292" s="1" t="s">
        <v>3</v>
      </c>
      <c r="C292" s="1">
        <v>41.16</v>
      </c>
      <c r="D292" s="1">
        <v>58.75</v>
      </c>
      <c r="E292" s="1"/>
      <c r="F292" s="1" t="s">
        <v>3</v>
      </c>
      <c r="G292" s="1">
        <v>3.86</v>
      </c>
      <c r="H292" s="1">
        <v>3.53</v>
      </c>
      <c r="J292" s="1" t="s">
        <v>13</v>
      </c>
      <c r="K292" s="1">
        <v>1.6</v>
      </c>
    </row>
    <row r="293" spans="2:20">
      <c r="B293" s="1" t="s">
        <v>4</v>
      </c>
      <c r="C293" s="1">
        <v>58.84</v>
      </c>
      <c r="D293" s="1">
        <v>41.25</v>
      </c>
      <c r="E293" s="1"/>
      <c r="F293" s="1" t="s">
        <v>53</v>
      </c>
      <c r="G293" s="1">
        <v>1.94</v>
      </c>
      <c r="H293" s="1">
        <v>0.73</v>
      </c>
      <c r="J293" s="1" t="s">
        <v>10</v>
      </c>
      <c r="K293" s="1">
        <v>1</v>
      </c>
    </row>
    <row r="294" spans="2:20">
      <c r="B294" s="1" t="s">
        <v>7</v>
      </c>
      <c r="C294" s="2">
        <f>SUM(C291:C293)</f>
        <v>101.32</v>
      </c>
      <c r="D294" s="2">
        <f>SUM(D291:D293)</f>
        <v>102.07</v>
      </c>
      <c r="E294" s="1"/>
      <c r="F294" s="1" t="s">
        <v>7</v>
      </c>
      <c r="G294" s="2">
        <f>SUM(G291:G293)</f>
        <v>100</v>
      </c>
      <c r="H294" s="2">
        <f>SUM(H291:H293)</f>
        <v>99.990000000000009</v>
      </c>
      <c r="J294" s="1"/>
      <c r="K294" s="1"/>
      <c r="L294" s="1"/>
      <c r="M294" s="1"/>
    </row>
    <row r="298" spans="2:20">
      <c r="B298" t="s">
        <v>14</v>
      </c>
      <c r="F298" s="4">
        <f>H291/H292</f>
        <v>27.118980169971675</v>
      </c>
    </row>
    <row r="300" spans="2:20">
      <c r="B300" t="s">
        <v>15</v>
      </c>
      <c r="F300">
        <f>D291/F298</f>
        <v>7.6330303979943573E-2</v>
      </c>
      <c r="G300" t="s">
        <v>16</v>
      </c>
    </row>
    <row r="302" spans="2:20" ht="19.5">
      <c r="B302" t="s">
        <v>17</v>
      </c>
      <c r="F302" s="12">
        <f>(D292-F300)/D293</f>
        <v>1.4223919926307893</v>
      </c>
      <c r="H302" s="5" t="s">
        <v>18</v>
      </c>
      <c r="I302" t="s">
        <v>50</v>
      </c>
      <c r="L302" s="1"/>
    </row>
    <row r="306" spans="2:16">
      <c r="B306" t="s">
        <v>20</v>
      </c>
      <c r="E306" s="6" t="s">
        <v>61</v>
      </c>
      <c r="F306">
        <f>(C291/100)*J308+(C292/100)*J307+(C293/100)*J309</f>
        <v>20.219200000000001</v>
      </c>
      <c r="I306" t="s">
        <v>26</v>
      </c>
    </row>
    <row r="307" spans="2:16">
      <c r="I307" t="s">
        <v>21</v>
      </c>
      <c r="J307">
        <v>13</v>
      </c>
    </row>
    <row r="308" spans="2:16">
      <c r="I308" t="s">
        <v>22</v>
      </c>
      <c r="J308">
        <v>12</v>
      </c>
    </row>
    <row r="309" spans="2:16">
      <c r="I309" t="s">
        <v>23</v>
      </c>
      <c r="J309">
        <v>25</v>
      </c>
    </row>
    <row r="313" spans="2:16" ht="18">
      <c r="B313" t="s">
        <v>25</v>
      </c>
      <c r="E313" s="6" t="s">
        <v>29</v>
      </c>
      <c r="F313" s="3">
        <f>J314/M314</f>
        <v>9.9931622222222209</v>
      </c>
      <c r="I313" t="s">
        <v>27</v>
      </c>
      <c r="L313" t="s">
        <v>28</v>
      </c>
    </row>
    <row r="314" spans="2:16" ht="18">
      <c r="E314" s="6" t="s">
        <v>30</v>
      </c>
      <c r="F314" s="3">
        <f>J315/M315</f>
        <v>13.968390804597702</v>
      </c>
      <c r="I314" t="s">
        <v>21</v>
      </c>
      <c r="J314" s="3">
        <v>26.981538</v>
      </c>
      <c r="L314" t="s">
        <v>21</v>
      </c>
      <c r="M314" s="3">
        <v>2.7</v>
      </c>
    </row>
    <row r="315" spans="2:16" ht="18">
      <c r="E315" s="6" t="s">
        <v>31</v>
      </c>
      <c r="F315" s="3">
        <f>J316/M316</f>
        <v>7.3940846567967702</v>
      </c>
      <c r="I315" t="s">
        <v>22</v>
      </c>
      <c r="J315" s="3">
        <v>24.305</v>
      </c>
      <c r="L315" t="s">
        <v>22</v>
      </c>
      <c r="M315" s="3">
        <v>1.74</v>
      </c>
    </row>
    <row r="316" spans="2:16">
      <c r="I316" t="s">
        <v>23</v>
      </c>
      <c r="J316" s="3">
        <v>54.938048999999999</v>
      </c>
      <c r="L316" t="s">
        <v>23</v>
      </c>
      <c r="M316" s="3">
        <v>7.43</v>
      </c>
    </row>
    <row r="318" spans="2:16" ht="18">
      <c r="B318" t="s">
        <v>32</v>
      </c>
      <c r="E318" s="6" t="s">
        <v>62</v>
      </c>
      <c r="F318" s="3">
        <f>F314*(D291/100)+F313*(D292/100)+F315*(D293/100)</f>
        <v>9.2101884161393954</v>
      </c>
    </row>
    <row r="320" spans="2:16">
      <c r="P320">
        <v>0.601815023</v>
      </c>
    </row>
    <row r="321" spans="2:20" ht="18.75">
      <c r="B321" t="s">
        <v>67</v>
      </c>
      <c r="E321" s="7" t="s">
        <v>24</v>
      </c>
      <c r="F321" s="13">
        <f>0.02*((F306+8)/(F306^2))*F318*L321^(3/2)*(1+(1/P320))</f>
        <v>3.0269803588630051</v>
      </c>
      <c r="G321" t="s">
        <v>45</v>
      </c>
      <c r="I321" t="s">
        <v>33</v>
      </c>
      <c r="K321" s="6" t="s">
        <v>34</v>
      </c>
      <c r="L321">
        <v>20</v>
      </c>
      <c r="M321" t="s">
        <v>35</v>
      </c>
    </row>
    <row r="322" spans="2:20">
      <c r="I322" t="s">
        <v>36</v>
      </c>
      <c r="K322" s="6" t="s">
        <v>37</v>
      </c>
      <c r="L322">
        <v>37</v>
      </c>
      <c r="M322" t="s">
        <v>38</v>
      </c>
    </row>
    <row r="323" spans="2:20">
      <c r="P323" t="s">
        <v>43</v>
      </c>
    </row>
    <row r="325" spans="2:20" ht="18.75">
      <c r="B325" t="s">
        <v>39</v>
      </c>
      <c r="E325" s="6" t="s">
        <v>40</v>
      </c>
      <c r="F325" s="14">
        <f>S326</f>
        <v>6.7709923664122131</v>
      </c>
      <c r="G325" t="s">
        <v>45</v>
      </c>
      <c r="H325" t="s">
        <v>64</v>
      </c>
      <c r="P325" t="s">
        <v>46</v>
      </c>
      <c r="Q325">
        <v>65.5</v>
      </c>
      <c r="R325" t="s">
        <v>47</v>
      </c>
      <c r="S325">
        <v>50</v>
      </c>
      <c r="T325" t="s">
        <v>45</v>
      </c>
    </row>
    <row r="326" spans="2:20">
      <c r="P326" t="s">
        <v>44</v>
      </c>
      <c r="Q326">
        <v>8.8699999999999992</v>
      </c>
      <c r="R326" t="s">
        <v>47</v>
      </c>
      <c r="S326" s="4">
        <f>(S325*Q326)/Q325</f>
        <v>6.7709923664122131</v>
      </c>
      <c r="T326" t="s">
        <v>45</v>
      </c>
    </row>
    <row r="328" spans="2:20" ht="21">
      <c r="B328" s="10" t="s">
        <v>70</v>
      </c>
    </row>
    <row r="329" spans="2:20" ht="21">
      <c r="B329" s="8" t="s">
        <v>1</v>
      </c>
      <c r="C329" s="9"/>
      <c r="D329" s="9"/>
      <c r="E329" s="9"/>
      <c r="F329" s="8" t="s">
        <v>8</v>
      </c>
      <c r="G329" s="9"/>
      <c r="H329" s="9"/>
      <c r="I329" s="9"/>
      <c r="J329" s="8" t="s">
        <v>9</v>
      </c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2:20" ht="18">
      <c r="B330" s="1" t="s">
        <v>0</v>
      </c>
      <c r="C330" s="1" t="s">
        <v>5</v>
      </c>
      <c r="D330" s="1" t="s">
        <v>6</v>
      </c>
      <c r="E330" s="1"/>
      <c r="F330" s="1" t="s">
        <v>0</v>
      </c>
      <c r="G330" s="1" t="s">
        <v>5</v>
      </c>
      <c r="H330" s="1" t="s">
        <v>6</v>
      </c>
      <c r="J330" s="1" t="s">
        <v>11</v>
      </c>
      <c r="K330" s="1">
        <v>4</v>
      </c>
    </row>
    <row r="331" spans="2:20" ht="18">
      <c r="B331" s="1" t="s">
        <v>2</v>
      </c>
      <c r="C331" s="1">
        <v>31.39</v>
      </c>
      <c r="D331" s="1">
        <v>39.619999999999997</v>
      </c>
      <c r="E331" s="1"/>
      <c r="F331" s="1" t="s">
        <v>2</v>
      </c>
      <c r="G331" s="1">
        <v>94.2</v>
      </c>
      <c r="H331" s="1">
        <v>95.73</v>
      </c>
      <c r="J331" s="1" t="s">
        <v>12</v>
      </c>
      <c r="K331" s="1">
        <v>2.75</v>
      </c>
    </row>
    <row r="332" spans="2:20" ht="18">
      <c r="B332" s="1" t="s">
        <v>3</v>
      </c>
      <c r="C332" s="1">
        <v>38.1</v>
      </c>
      <c r="D332" s="1">
        <v>43.34</v>
      </c>
      <c r="E332" s="1"/>
      <c r="F332" s="1" t="s">
        <v>3</v>
      </c>
      <c r="G332" s="1">
        <v>3.86</v>
      </c>
      <c r="H332" s="1">
        <v>3.53</v>
      </c>
      <c r="J332" s="1" t="s">
        <v>13</v>
      </c>
      <c r="K332" s="1">
        <v>1.6</v>
      </c>
    </row>
    <row r="333" spans="2:20">
      <c r="B333" s="1" t="s">
        <v>4</v>
      </c>
      <c r="C333" s="1">
        <v>30.51</v>
      </c>
      <c r="D333" s="1">
        <v>17.04</v>
      </c>
      <c r="E333" s="1"/>
      <c r="F333" s="1" t="s">
        <v>53</v>
      </c>
      <c r="G333" s="1">
        <v>1.94</v>
      </c>
      <c r="H333" s="1">
        <v>0.73</v>
      </c>
      <c r="J333" s="1" t="s">
        <v>10</v>
      </c>
      <c r="K333" s="1">
        <v>1</v>
      </c>
    </row>
    <row r="334" spans="2:20">
      <c r="B334" s="1" t="s">
        <v>7</v>
      </c>
      <c r="C334" s="2">
        <f>SUM(C331:C333)</f>
        <v>100.00000000000001</v>
      </c>
      <c r="D334" s="2">
        <f>SUM(D331:D333)</f>
        <v>100</v>
      </c>
      <c r="E334" s="1"/>
      <c r="F334" s="1" t="s">
        <v>7</v>
      </c>
      <c r="G334" s="2">
        <f>SUM(G331:G333)</f>
        <v>100</v>
      </c>
      <c r="H334" s="2">
        <f>SUM(H331:H333)</f>
        <v>99.990000000000009</v>
      </c>
      <c r="J334" s="1"/>
      <c r="K334" s="1"/>
      <c r="L334" s="1"/>
      <c r="M334" s="1"/>
    </row>
    <row r="338" spans="2:12">
      <c r="B338" t="s">
        <v>14</v>
      </c>
      <c r="F338" s="4">
        <f>H331/H332</f>
        <v>27.118980169971675</v>
      </c>
    </row>
    <row r="340" spans="2:12">
      <c r="B340" t="s">
        <v>15</v>
      </c>
      <c r="F340">
        <f>D331/F338</f>
        <v>1.4609693930847172</v>
      </c>
      <c r="G340" t="s">
        <v>16</v>
      </c>
    </row>
    <row r="342" spans="2:12" ht="19.5">
      <c r="B342" t="s">
        <v>17</v>
      </c>
      <c r="F342" s="12">
        <f>(D332-F340)/D333</f>
        <v>2.4576895896077047</v>
      </c>
      <c r="H342" s="5" t="s">
        <v>18</v>
      </c>
      <c r="I342" t="s">
        <v>42</v>
      </c>
      <c r="L342" s="1"/>
    </row>
    <row r="346" spans="2:12">
      <c r="B346" t="s">
        <v>20</v>
      </c>
      <c r="E346" s="6" t="s">
        <v>61</v>
      </c>
      <c r="F346">
        <f>(C331/100)*J348+(C332/100)*J347+(C333/100)*J349</f>
        <v>16.347300000000001</v>
      </c>
      <c r="I346" t="s">
        <v>26</v>
      </c>
    </row>
    <row r="347" spans="2:12">
      <c r="I347" t="s">
        <v>21</v>
      </c>
      <c r="J347">
        <v>13</v>
      </c>
    </row>
    <row r="348" spans="2:12">
      <c r="I348" t="s">
        <v>22</v>
      </c>
      <c r="J348">
        <v>12</v>
      </c>
    </row>
    <row r="349" spans="2:12">
      <c r="I349" t="s">
        <v>23</v>
      </c>
      <c r="J349">
        <v>25</v>
      </c>
    </row>
    <row r="353" spans="2:20" ht="18">
      <c r="B353" t="s">
        <v>25</v>
      </c>
      <c r="E353" s="6" t="s">
        <v>29</v>
      </c>
      <c r="F353" s="3">
        <f>J354/M354</f>
        <v>9.9931622222222209</v>
      </c>
      <c r="I353" t="s">
        <v>27</v>
      </c>
      <c r="L353" t="s">
        <v>28</v>
      </c>
    </row>
    <row r="354" spans="2:20" ht="18">
      <c r="E354" s="6" t="s">
        <v>30</v>
      </c>
      <c r="F354" s="3">
        <f>J355/M355</f>
        <v>13.968390804597702</v>
      </c>
      <c r="I354" t="s">
        <v>21</v>
      </c>
      <c r="J354" s="3">
        <v>26.981538</v>
      </c>
      <c r="L354" t="s">
        <v>21</v>
      </c>
      <c r="M354" s="3">
        <v>2.7</v>
      </c>
    </row>
    <row r="355" spans="2:20" ht="18">
      <c r="E355" s="6" t="s">
        <v>31</v>
      </c>
      <c r="F355" s="3">
        <f>J356/M356</f>
        <v>7.3940846567967702</v>
      </c>
      <c r="I355" t="s">
        <v>22</v>
      </c>
      <c r="J355" s="3">
        <v>24.305</v>
      </c>
      <c r="L355" t="s">
        <v>22</v>
      </c>
      <c r="M355" s="3">
        <v>1.74</v>
      </c>
    </row>
    <row r="356" spans="2:20">
      <c r="I356" t="s">
        <v>23</v>
      </c>
      <c r="J356" s="3">
        <v>54.938048999999999</v>
      </c>
      <c r="L356" t="s">
        <v>23</v>
      </c>
      <c r="M356" s="3">
        <v>7.43</v>
      </c>
    </row>
    <row r="358" spans="2:20" ht="18">
      <c r="B358" t="s">
        <v>32</v>
      </c>
      <c r="E358" s="6" t="s">
        <v>62</v>
      </c>
      <c r="F358" s="3">
        <f>F354*(D331/100)+F353*(D332/100)+F355*(D333/100)</f>
        <v>11.125264969410889</v>
      </c>
    </row>
    <row r="360" spans="2:20">
      <c r="P360">
        <v>0.601815023</v>
      </c>
    </row>
    <row r="361" spans="2:20" ht="18.75">
      <c r="B361" t="s">
        <v>19</v>
      </c>
      <c r="E361" s="7" t="s">
        <v>24</v>
      </c>
      <c r="F361" s="13">
        <f>0.02*((F346+8)/(F346^2))*F358*L361^(3/2)*(1+(1/P360))</f>
        <v>4.8260679434441833</v>
      </c>
      <c r="G361" t="s">
        <v>45</v>
      </c>
      <c r="I361" t="s">
        <v>33</v>
      </c>
      <c r="K361" s="6" t="s">
        <v>34</v>
      </c>
      <c r="L361">
        <v>20</v>
      </c>
      <c r="M361" t="s">
        <v>35</v>
      </c>
    </row>
    <row r="362" spans="2:20">
      <c r="I362" t="s">
        <v>36</v>
      </c>
      <c r="K362" s="6" t="s">
        <v>37</v>
      </c>
      <c r="L362">
        <v>37</v>
      </c>
      <c r="M362" t="s">
        <v>38</v>
      </c>
    </row>
    <row r="363" spans="2:20">
      <c r="P363" t="s">
        <v>43</v>
      </c>
    </row>
    <row r="365" spans="2:20" ht="18.75">
      <c r="B365" t="s">
        <v>39</v>
      </c>
      <c r="E365" s="6" t="s">
        <v>40</v>
      </c>
      <c r="F365" s="14">
        <f>S366</f>
        <v>1.8359853121175032</v>
      </c>
      <c r="G365" t="s">
        <v>45</v>
      </c>
      <c r="H365" t="s">
        <v>63</v>
      </c>
      <c r="P365" t="s">
        <v>46</v>
      </c>
      <c r="Q365">
        <v>65.36</v>
      </c>
      <c r="R365" t="s">
        <v>47</v>
      </c>
      <c r="S365">
        <v>50</v>
      </c>
      <c r="T365" t="s">
        <v>45</v>
      </c>
    </row>
    <row r="366" spans="2:20">
      <c r="P366" t="s">
        <v>44</v>
      </c>
      <c r="Q366">
        <v>2.4</v>
      </c>
      <c r="R366" t="s">
        <v>47</v>
      </c>
      <c r="S366" s="4">
        <f>(S365*Q366)/Q365</f>
        <v>1.8359853121175032</v>
      </c>
      <c r="T366" t="s">
        <v>45</v>
      </c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</dc:creator>
  <cp:lastModifiedBy>Libor</cp:lastModifiedBy>
  <cp:lastPrinted>2010-04-23T09:24:01Z</cp:lastPrinted>
  <dcterms:created xsi:type="dcterms:W3CDTF">2010-04-20T09:25:38Z</dcterms:created>
  <dcterms:modified xsi:type="dcterms:W3CDTF">2010-05-01T09:02:39Z</dcterms:modified>
</cp:coreProperties>
</file>