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charts/chart6.xml" ContentType="application/vnd.openxmlformats-officedocument.drawingml.chart+xml"/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activeX/activeX7.xml" ContentType="application/vnd.ms-office.activeX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activeX/activeX12.bin" ContentType="application/vnd.ms-office.activeX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drawings/drawing2.xml" ContentType="application/vnd.openxmlformats-officedocument.drawing+xml"/>
  <Override PartName="/xl/activeX/activeX10.bin" ContentType="application/vnd.ms-office.activeX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activeX/activeX5.bin" ContentType="application/vnd.ms-office.activeX"/>
  <Override PartName="/xl/activeX/activeX6.bin" ContentType="application/vnd.ms-office.activeX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activeX/activeX1.bin" ContentType="application/vnd.ms-office.activeX"/>
  <Override PartName="/xl/charts/chart5.xml" ContentType="application/vnd.openxmlformats-officedocument.drawingml.chart+xml"/>
  <Override PartName="/xl/activeX/activeX8.xml" ContentType="application/vnd.ms-office.activeX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charts/chart3.xml" ContentType="application/vnd.openxmlformats-officedocument.drawingml.chart+xml"/>
  <Override PartName="/xl/activeX/activeX6.xml" ContentType="application/vnd.ms-office.activeX+xml"/>
  <Override PartName="/xl/drawings/drawing5.xml" ContentType="application/vnd.openxmlformats-officedocument.drawing+xml"/>
  <Override PartName="/xl/activeX/activeX11.bin" ContentType="application/vnd.ms-office.activeX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ЭтаКнига" defaultThemeVersion="124226"/>
  <bookViews>
    <workbookView xWindow="0" yWindow="-15" windowWidth="3195" windowHeight="6585" tabRatio="850"/>
  </bookViews>
  <sheets>
    <sheet name="Uvod do programu" sheetId="12" r:id="rId1"/>
    <sheet name="Rozvaha" sheetId="1" r:id="rId2"/>
    <sheet name="VZZ" sheetId="2" r:id="rId3"/>
    <sheet name="Cashflow" sheetId="3" r:id="rId4"/>
    <sheet name="Horizontalni analyza" sheetId="4" r:id="rId5"/>
    <sheet name="Vertikalni analyza" sheetId="5" r:id="rId6"/>
    <sheet name="Analyza rozdilovych ukazatelu" sheetId="6" r:id="rId7"/>
    <sheet name="Ukazatele rentability" sheetId="7" r:id="rId8"/>
    <sheet name="Ukazatele aktivity" sheetId="9" r:id="rId9"/>
    <sheet name="Ukazatele zadluzenost" sheetId="10" r:id="rId10"/>
    <sheet name="Ukzatele likvidity" sheetId="8" r:id="rId11"/>
    <sheet name="Analyza soustav ukazatelu" sheetId="13" r:id="rId12"/>
    <sheet name="Лист1" sheetId="14" r:id="rId13"/>
  </sheets>
  <functionGroups/>
  <calcPr calcId="125725"/>
</workbook>
</file>

<file path=xl/calcChain.xml><?xml version="1.0" encoding="utf-8"?>
<calcChain xmlns="http://schemas.openxmlformats.org/spreadsheetml/2006/main">
  <c r="K11" i="1"/>
  <c r="I12"/>
  <c r="I11" s="1"/>
  <c r="I9" s="1"/>
  <c r="J12"/>
  <c r="J11" s="1"/>
  <c r="J9" s="1"/>
  <c r="K12"/>
  <c r="I21"/>
  <c r="J21"/>
  <c r="K21"/>
  <c r="I31"/>
  <c r="J31"/>
  <c r="K31"/>
  <c r="I40"/>
  <c r="I39" s="1"/>
  <c r="J40"/>
  <c r="J39" s="1"/>
  <c r="K40"/>
  <c r="I47"/>
  <c r="J47"/>
  <c r="K47"/>
  <c r="I56"/>
  <c r="J56"/>
  <c r="K56"/>
  <c r="I66"/>
  <c r="J66"/>
  <c r="K66"/>
  <c r="K39" s="1"/>
  <c r="I71"/>
  <c r="J71"/>
  <c r="K71"/>
  <c r="I77"/>
  <c r="J77"/>
  <c r="K77"/>
  <c r="I81"/>
  <c r="J81"/>
  <c r="K81"/>
  <c r="I86"/>
  <c r="I42" i="3" s="1"/>
  <c r="J86" i="1"/>
  <c r="K42" i="3" s="1"/>
  <c r="K86" i="1"/>
  <c r="I89"/>
  <c r="J89"/>
  <c r="K89"/>
  <c r="I95"/>
  <c r="I94" s="1"/>
  <c r="J95"/>
  <c r="J94" s="1"/>
  <c r="K95"/>
  <c r="K94" s="1"/>
  <c r="I100"/>
  <c r="J100"/>
  <c r="K100"/>
  <c r="I111"/>
  <c r="J111"/>
  <c r="K111"/>
  <c r="I123"/>
  <c r="J123"/>
  <c r="K123"/>
  <c r="I127"/>
  <c r="J127"/>
  <c r="K127"/>
  <c r="J42" i="3"/>
  <c r="J39"/>
  <c r="K39"/>
  <c r="I39"/>
  <c r="K26"/>
  <c r="J15"/>
  <c r="K15"/>
  <c r="I15"/>
  <c r="I9"/>
  <c r="I92" i="1" l="1"/>
  <c r="J92"/>
  <c r="J76" s="1"/>
  <c r="J75" s="1"/>
  <c r="K9"/>
  <c r="K92" s="1"/>
  <c r="I76"/>
  <c r="I75" s="1"/>
  <c r="K76"/>
  <c r="K75" s="1"/>
  <c r="J9" i="3"/>
  <c r="K32"/>
  <c r="I32"/>
  <c r="I26"/>
  <c r="I25"/>
  <c r="I17"/>
  <c r="I13"/>
  <c r="J26"/>
  <c r="K25"/>
  <c r="K16"/>
  <c r="K13"/>
  <c r="J32"/>
  <c r="J25"/>
  <c r="J17"/>
  <c r="J13"/>
  <c r="M9" i="7" l="1"/>
  <c r="K9"/>
  <c r="L9"/>
  <c r="I37" i="3"/>
  <c r="L20" i="2"/>
  <c r="M69" l="1"/>
  <c r="K28" i="3" s="1"/>
  <c r="M66" i="2"/>
  <c r="L66"/>
  <c r="L69" s="1"/>
  <c r="J28" i="3" s="1"/>
  <c r="K66" i="2"/>
  <c r="K69" s="1"/>
  <c r="M60"/>
  <c r="K27" i="3" s="1"/>
  <c r="L60" i="2"/>
  <c r="J27" i="3" s="1"/>
  <c r="K60" i="2"/>
  <c r="I27" i="3" s="1"/>
  <c r="M43" i="2"/>
  <c r="L43"/>
  <c r="K43"/>
  <c r="M30"/>
  <c r="K17" i="3" s="1"/>
  <c r="L30" i="2"/>
  <c r="K30"/>
  <c r="M27"/>
  <c r="L27"/>
  <c r="K27"/>
  <c r="M20"/>
  <c r="K20"/>
  <c r="M16"/>
  <c r="L16"/>
  <c r="K16"/>
  <c r="M12"/>
  <c r="L12"/>
  <c r="K12"/>
  <c r="M11"/>
  <c r="L11"/>
  <c r="K11"/>
  <c r="I36" i="3"/>
  <c r="K14"/>
  <c r="K9"/>
  <c r="K22" l="1"/>
  <c r="K21"/>
  <c r="J21"/>
  <c r="I21"/>
  <c r="K23"/>
  <c r="J23"/>
  <c r="I23"/>
  <c r="M58" i="2"/>
  <c r="L58"/>
  <c r="J16" i="3"/>
  <c r="K58" i="2"/>
  <c r="I16" i="3"/>
  <c r="I12" s="1"/>
  <c r="I22"/>
  <c r="J22"/>
  <c r="K36"/>
  <c r="I44"/>
  <c r="J36"/>
  <c r="K12"/>
  <c r="J14"/>
  <c r="K41"/>
  <c r="K37" s="1"/>
  <c r="J41"/>
  <c r="J37" s="1"/>
  <c r="I31"/>
  <c r="M19" i="2"/>
  <c r="M40" s="1"/>
  <c r="L19"/>
  <c r="L40" s="1"/>
  <c r="K19"/>
  <c r="K40" s="1"/>
  <c r="J44" i="3" l="1"/>
  <c r="J12"/>
  <c r="M72" i="2"/>
  <c r="K11" i="3" s="1"/>
  <c r="K19" s="1"/>
  <c r="K72" i="2"/>
  <c r="I11" i="3" s="1"/>
  <c r="I19" s="1"/>
  <c r="K44"/>
  <c r="J20"/>
  <c r="I20"/>
  <c r="K20"/>
  <c r="K31"/>
  <c r="K34" s="1"/>
  <c r="J31"/>
  <c r="M63" i="2"/>
  <c r="M71" s="1"/>
  <c r="L63"/>
  <c r="K63" s="1"/>
  <c r="L72"/>
  <c r="J11" i="3" s="1"/>
  <c r="J19" l="1"/>
  <c r="J24" s="1"/>
  <c r="J29" s="1"/>
  <c r="I24"/>
  <c r="I29" s="1"/>
  <c r="K24"/>
  <c r="K29" s="1"/>
  <c r="K45" s="1"/>
  <c r="K46" s="1"/>
  <c r="J34"/>
  <c r="I34"/>
  <c r="K6" i="7"/>
  <c r="M6"/>
  <c r="L71" i="2"/>
  <c r="K71"/>
  <c r="I45" i="3" l="1"/>
  <c r="I46" s="1"/>
  <c r="J45"/>
  <c r="J46" s="1"/>
  <c r="L6" i="7"/>
  <c r="K7" l="1"/>
  <c r="M7"/>
  <c r="M8"/>
  <c r="L7" l="1"/>
  <c r="L8" l="1"/>
  <c r="K8" l="1"/>
</calcChain>
</file>

<file path=xl/sharedStrings.xml><?xml version="1.0" encoding="utf-8"?>
<sst xmlns="http://schemas.openxmlformats.org/spreadsheetml/2006/main" count="723" uniqueCount="468">
  <si>
    <t>AKTIVA CELKEM (ř. 02 + 03 + 31 + 63)</t>
  </si>
  <si>
    <t>001</t>
  </si>
  <si>
    <t>A.</t>
  </si>
  <si>
    <t>Pohledávky za upsaný základní kapitál</t>
  </si>
  <si>
    <t>002</t>
  </si>
  <si>
    <t>B.</t>
  </si>
  <si>
    <t>Dlouhodobý majetek(Stálá aktiva) (ř. 04 + 13 + 23)</t>
  </si>
  <si>
    <t>003</t>
  </si>
  <si>
    <t>I.</t>
  </si>
  <si>
    <t>Dlouhodobý nehmotný majetek (ř.05 až 12)</t>
  </si>
  <si>
    <t>004</t>
  </si>
  <si>
    <t>Zřizovací výdaje</t>
  </si>
  <si>
    <t>005</t>
  </si>
  <si>
    <t xml:space="preserve">Nehmotné výsledky výzkumu a vývoje </t>
  </si>
  <si>
    <t>006</t>
  </si>
  <si>
    <t>Software</t>
  </si>
  <si>
    <t>007</t>
  </si>
  <si>
    <t>Ocenitelná práva</t>
  </si>
  <si>
    <t>008</t>
  </si>
  <si>
    <t>Goodwill</t>
  </si>
  <si>
    <t>009</t>
  </si>
  <si>
    <t>Jiný dlouhodobý nehmotný majetek</t>
  </si>
  <si>
    <t>010</t>
  </si>
  <si>
    <t>Nedokončený dlouhodobý nehmotný majetek</t>
  </si>
  <si>
    <t>011</t>
  </si>
  <si>
    <t>Poskytnuté zálohy na dlouhodobý nehmotný majetek</t>
  </si>
  <si>
    <t>012</t>
  </si>
  <si>
    <t>II.</t>
  </si>
  <si>
    <t>Dlouhodobý hmotný majetek  (ř.14 až 22)</t>
  </si>
  <si>
    <t>013</t>
  </si>
  <si>
    <t>Pozemky</t>
  </si>
  <si>
    <t>014</t>
  </si>
  <si>
    <t>Stavby</t>
  </si>
  <si>
    <t>015</t>
  </si>
  <si>
    <t>Samostatné movité věci a soubory movitých věcí</t>
  </si>
  <si>
    <t>016</t>
  </si>
  <si>
    <t>Pěstitelské celky trvalých porostů</t>
  </si>
  <si>
    <t>017</t>
  </si>
  <si>
    <t>Základní stádo a tažná zvířata</t>
  </si>
  <si>
    <t>018</t>
  </si>
  <si>
    <t>Jiný dlouhodobý hmotný majetek</t>
  </si>
  <si>
    <t>019</t>
  </si>
  <si>
    <t>Nedokončený dlouhodobý hmotný majetek</t>
  </si>
  <si>
    <t>020</t>
  </si>
  <si>
    <t>Poskytnuté zálohy na dlouhodobý hmotný majetek</t>
  </si>
  <si>
    <t>021</t>
  </si>
  <si>
    <t>Oceňovací rozdíl k nabytému majetku</t>
  </si>
  <si>
    <t>022</t>
  </si>
  <si>
    <t>III.</t>
  </si>
  <si>
    <t>Dlouhodobý finanční majetek  (ř. 24 až 30)</t>
  </si>
  <si>
    <t>023</t>
  </si>
  <si>
    <t>Podíly v ovládaný a řízených osobách</t>
  </si>
  <si>
    <t>024</t>
  </si>
  <si>
    <t>Podíly v účetních jednotkách pod podstatným vlivem</t>
  </si>
  <si>
    <t>025</t>
  </si>
  <si>
    <t>Ostatní dlouhodobé cenné papíry a podíly</t>
  </si>
  <si>
    <t>026</t>
  </si>
  <si>
    <t>Půjčky a úvěry - ovládající a řídící osoba, podstatný vliv</t>
  </si>
  <si>
    <t>027</t>
  </si>
  <si>
    <t>Jiný dlouhodobý finanční majetek</t>
  </si>
  <si>
    <t>028</t>
  </si>
  <si>
    <t>Pořizovaný dlouhodobý finanční majetek</t>
  </si>
  <si>
    <t>029</t>
  </si>
  <si>
    <t>Poskytnuté zálohy na dlouhodobý finanční majetek</t>
  </si>
  <si>
    <t>030</t>
  </si>
  <si>
    <t>C.</t>
  </si>
  <si>
    <t>Oběžná aktiva  (ř. 32 + 39 + 48 + 58)</t>
  </si>
  <si>
    <t>031</t>
  </si>
  <si>
    <t>Zásoby   (ř.33 až 38)</t>
  </si>
  <si>
    <t>032</t>
  </si>
  <si>
    <t>Materiál</t>
  </si>
  <si>
    <t>033</t>
  </si>
  <si>
    <t>Nedokončená výroba a polotovary</t>
  </si>
  <si>
    <t>034</t>
  </si>
  <si>
    <t>Výrobky</t>
  </si>
  <si>
    <t>035</t>
  </si>
  <si>
    <t>Zvířata</t>
  </si>
  <si>
    <t>036</t>
  </si>
  <si>
    <t>Zboží</t>
  </si>
  <si>
    <t>037</t>
  </si>
  <si>
    <t>Poskytnuté zálohy na zásoby</t>
  </si>
  <si>
    <t>038</t>
  </si>
  <si>
    <t>Dlouhodobé pohledávky  (ř. 40 až 47)</t>
  </si>
  <si>
    <t>039</t>
  </si>
  <si>
    <t>Pohledávky z obchodních vztahů</t>
  </si>
  <si>
    <t>040</t>
  </si>
  <si>
    <t>Pohledávky - ovládající a řídící osoba</t>
  </si>
  <si>
    <t>041</t>
  </si>
  <si>
    <t>Pohledávky - podstatný vliv</t>
  </si>
  <si>
    <t>042</t>
  </si>
  <si>
    <t>Pohledávky za společníky, členy družstva  a za účastníky sdružení</t>
  </si>
  <si>
    <t>043</t>
  </si>
  <si>
    <t>Dlouhodobé poskytnuté zálohy</t>
  </si>
  <si>
    <t>044</t>
  </si>
  <si>
    <t>Dohadné účty aktivní</t>
  </si>
  <si>
    <t>045</t>
  </si>
  <si>
    <t>Jiné pohledávky</t>
  </si>
  <si>
    <t>046</t>
  </si>
  <si>
    <t>Odložená daňová pohledávka</t>
  </si>
  <si>
    <t>047</t>
  </si>
  <si>
    <t>Krátkodobé pohledávky  (ř. 49 až 57)</t>
  </si>
  <si>
    <t>048</t>
  </si>
  <si>
    <t>049</t>
  </si>
  <si>
    <t>050</t>
  </si>
  <si>
    <t>051</t>
  </si>
  <si>
    <t>052</t>
  </si>
  <si>
    <t>Sociální zabezpečení a zdravotní pojištění</t>
  </si>
  <si>
    <t>053</t>
  </si>
  <si>
    <t>Stát - daňové pohledávky</t>
  </si>
  <si>
    <t>054</t>
  </si>
  <si>
    <t>Krátkodobé poskytnuté zálohy</t>
  </si>
  <si>
    <t>055</t>
  </si>
  <si>
    <t>056</t>
  </si>
  <si>
    <t>057</t>
  </si>
  <si>
    <t>IV.</t>
  </si>
  <si>
    <t>058</t>
  </si>
  <si>
    <t>Peníze</t>
  </si>
  <si>
    <t>059</t>
  </si>
  <si>
    <t>Účty v bankách</t>
  </si>
  <si>
    <t>060</t>
  </si>
  <si>
    <t>Krátkodobý cenné papíry a podíly</t>
  </si>
  <si>
    <t>061</t>
  </si>
  <si>
    <t>Pořizovaný krátkodobý finanční majetek</t>
  </si>
  <si>
    <t>062</t>
  </si>
  <si>
    <t>D.</t>
  </si>
  <si>
    <t>Časové rozlišení  (ř. 64 až 66)</t>
  </si>
  <si>
    <t>063</t>
  </si>
  <si>
    <t xml:space="preserve">Náklady příštích období </t>
  </si>
  <si>
    <t>064</t>
  </si>
  <si>
    <t>Komplexní náklady příštích období</t>
  </si>
  <si>
    <t>065</t>
  </si>
  <si>
    <t>Příjmy příštích období</t>
  </si>
  <si>
    <t>066</t>
  </si>
  <si>
    <t>PASIVA CELKEM   (ř. 68 + 85 + 118)</t>
  </si>
  <si>
    <t>067</t>
  </si>
  <si>
    <t>Vlastní kapitál   (ř. 69 + 73 + 78 + 81 + 84 )</t>
  </si>
  <si>
    <t>068</t>
  </si>
  <si>
    <t>Základní kapitál (ř. 70 až  72 )</t>
  </si>
  <si>
    <t>069</t>
  </si>
  <si>
    <t>Základní kapitál</t>
  </si>
  <si>
    <t>070</t>
  </si>
  <si>
    <t>Vlastní akcie a vlastní obchodní podíly (-)</t>
  </si>
  <si>
    <t>071</t>
  </si>
  <si>
    <t>Změny základního kapitálu</t>
  </si>
  <si>
    <t>072</t>
  </si>
  <si>
    <t>Kapitálové fondy   (ř. 74 až 77)</t>
  </si>
  <si>
    <t>073</t>
  </si>
  <si>
    <t>Emisní ážio</t>
  </si>
  <si>
    <t>074</t>
  </si>
  <si>
    <t>Ostatní kapitálové fondy</t>
  </si>
  <si>
    <t>075</t>
  </si>
  <si>
    <t>Oceňovací rozdíly z přecenění majetku a závazků</t>
  </si>
  <si>
    <t>076</t>
  </si>
  <si>
    <t>Oceňovací rozdíly z přecenění při přeměnách</t>
  </si>
  <si>
    <t>077</t>
  </si>
  <si>
    <t>Rezervní fondy, nedělitelný fond  a ostatní fondy ze zisku  (ř. 79 + 80 )</t>
  </si>
  <si>
    <t>078</t>
  </si>
  <si>
    <t>Zákonný rezervní fond / Nedělitelný fond</t>
  </si>
  <si>
    <t>079</t>
  </si>
  <si>
    <t>Statutární a ostatní fondy</t>
  </si>
  <si>
    <t>080</t>
  </si>
  <si>
    <t>Výsledek hospodáření minulých let  (ř. 82 + 83)</t>
  </si>
  <si>
    <t>081</t>
  </si>
  <si>
    <t xml:space="preserve">Nerozdělený zisk minulých let </t>
  </si>
  <si>
    <t>082</t>
  </si>
  <si>
    <t>Neuhrazená ztráta minulých let</t>
  </si>
  <si>
    <t>083</t>
  </si>
  <si>
    <t>V.</t>
  </si>
  <si>
    <t>Výsledek hospodaření běžného účetního období (+/-) /ř.01 - (+ 69 + 73 + 78 + 81 + 85 + 118)/</t>
  </si>
  <si>
    <t>084</t>
  </si>
  <si>
    <t>Cizí zdroje      (ř. 86 + 91 + 102 + 114)</t>
  </si>
  <si>
    <t>085</t>
  </si>
  <si>
    <t>Rezervy   (ř. 87 až 90)</t>
  </si>
  <si>
    <t>086</t>
  </si>
  <si>
    <t>Rezervy podle zvláštních právních předpisů</t>
  </si>
  <si>
    <t>087</t>
  </si>
  <si>
    <t>Rezerva na důchody a podobné závazky</t>
  </si>
  <si>
    <t>088</t>
  </si>
  <si>
    <t>Rezerva na daň z příjmů</t>
  </si>
  <si>
    <t>089</t>
  </si>
  <si>
    <t>Ostatní rezervy</t>
  </si>
  <si>
    <t>090</t>
  </si>
  <si>
    <t>Dlouhodobé závazky  (ř. 92 až 101)</t>
  </si>
  <si>
    <t>091</t>
  </si>
  <si>
    <t>Závazky z obchodních vztahů</t>
  </si>
  <si>
    <t>092</t>
  </si>
  <si>
    <t>Závazky - ovládající a řídící osoba</t>
  </si>
  <si>
    <t>093</t>
  </si>
  <si>
    <t>Závazky - podstatný vliv</t>
  </si>
  <si>
    <t>094</t>
  </si>
  <si>
    <t>Závazky ke společníkům, členům družstva  a k účastníkům sdružení</t>
  </si>
  <si>
    <t>095</t>
  </si>
  <si>
    <t>Dlouhodobé přijaté zálohy</t>
  </si>
  <si>
    <t>096</t>
  </si>
  <si>
    <t>Vydané dluhopisy</t>
  </si>
  <si>
    <t>097</t>
  </si>
  <si>
    <t>Dlouhodobé směnky k úhradě</t>
  </si>
  <si>
    <t>098</t>
  </si>
  <si>
    <t>Dohadné účty pasívní</t>
  </si>
  <si>
    <t>099</t>
  </si>
  <si>
    <t>Jiné závazky</t>
  </si>
  <si>
    <t>100</t>
  </si>
  <si>
    <t>Odložený daňový závazek</t>
  </si>
  <si>
    <t>101</t>
  </si>
  <si>
    <t>Krátkodobé závazky  (ř. 103 až 113)</t>
  </si>
  <si>
    <t>104</t>
  </si>
  <si>
    <t>105</t>
  </si>
  <si>
    <t>106</t>
  </si>
  <si>
    <t>Závazky k zaměstnancům</t>
  </si>
  <si>
    <t>107</t>
  </si>
  <si>
    <t>Závazky ze sociálního zabezpečení a zdravotního pojištění</t>
  </si>
  <si>
    <t>108</t>
  </si>
  <si>
    <t>Stát - daňové závazky a dotace</t>
  </si>
  <si>
    <t>Kratkodobé přijaté zálohy</t>
  </si>
  <si>
    <t xml:space="preserve">Dohadné účty pasivní </t>
  </si>
  <si>
    <t>Bankovní úvěry a výpomoci  (ř. 115 až 117)</t>
  </si>
  <si>
    <t>Bankovní úvěry dlouhodobé</t>
  </si>
  <si>
    <t>Bankovní úvěry krátkodobé</t>
  </si>
  <si>
    <t>Krátkodobé finanční výpomoci</t>
  </si>
  <si>
    <t>Časové rozlišení  (ř. 119 + 120)</t>
  </si>
  <si>
    <t>Výdaje příštích období</t>
  </si>
  <si>
    <t xml:space="preserve">Výnosy příštích období </t>
  </si>
  <si>
    <t xml:space="preserve">Tržby za prodej zboží </t>
  </si>
  <si>
    <t>01</t>
  </si>
  <si>
    <t>Náklady vynaložené na prodané zboží</t>
  </si>
  <si>
    <t>02</t>
  </si>
  <si>
    <t>+</t>
  </si>
  <si>
    <t>Obchodní marže  (ř. 01-02)</t>
  </si>
  <si>
    <t>03</t>
  </si>
  <si>
    <t>Výkony  (ř. 05+06+07)</t>
  </si>
  <si>
    <t>04</t>
  </si>
  <si>
    <t>Tržby za prodej vlastních výrobků a služeb</t>
  </si>
  <si>
    <t>05</t>
  </si>
  <si>
    <t>Změna stavu zásob vlastní činnosti</t>
  </si>
  <si>
    <t>06</t>
  </si>
  <si>
    <t>Aktivace</t>
  </si>
  <si>
    <t>07</t>
  </si>
  <si>
    <t>Výkonová spotřeba   (ř. 09+10)</t>
  </si>
  <si>
    <t>08</t>
  </si>
  <si>
    <t>Spotřeba materiálu a energie</t>
  </si>
  <si>
    <t>09</t>
  </si>
  <si>
    <t>Služby</t>
  </si>
  <si>
    <t>10</t>
  </si>
  <si>
    <t>Přidaná hodnota  (ř. 03+04-08)</t>
  </si>
  <si>
    <t>11</t>
  </si>
  <si>
    <t>Osobní náklady</t>
  </si>
  <si>
    <t>12</t>
  </si>
  <si>
    <t>Mzdové náklady</t>
  </si>
  <si>
    <t>13</t>
  </si>
  <si>
    <t>Odměny členům orgánů společnosti a družstva</t>
  </si>
  <si>
    <t>14</t>
  </si>
  <si>
    <t>Náklady na sociální zabezpečení a zdravotní pojištění</t>
  </si>
  <si>
    <t>15</t>
  </si>
  <si>
    <t>Sociální náklady</t>
  </si>
  <si>
    <t>16</t>
  </si>
  <si>
    <t>Daně a poplatky</t>
  </si>
  <si>
    <t>17</t>
  </si>
  <si>
    <t>E.</t>
  </si>
  <si>
    <t>Odpisy  dlouhodobého nehmotného a hmotného majetku</t>
  </si>
  <si>
    <t>Tržby z prodeje dlouhodobého majetku a materiálu (ř. 20+21 )</t>
  </si>
  <si>
    <t xml:space="preserve">Tržby z prodeje dlouhodobého majetku </t>
  </si>
  <si>
    <t>Tržby z prodeje materiálu</t>
  </si>
  <si>
    <t>F.</t>
  </si>
  <si>
    <t>Zůstatková cena prodaného dlouhodobého majetku a materiálu (ř. 23+24 )</t>
  </si>
  <si>
    <t>Zůstatková cena prodaného dlouhodobého majetku</t>
  </si>
  <si>
    <t>Prodaný materiál</t>
  </si>
  <si>
    <t>G.</t>
  </si>
  <si>
    <t>Změna stavu rezerv a opravných položek v provozní oblasti a komplexních nákladů příštích období</t>
  </si>
  <si>
    <t>Ostatní provozní výnosy</t>
  </si>
  <si>
    <t>H.</t>
  </si>
  <si>
    <t>Ostatní provozní náklady</t>
  </si>
  <si>
    <t>Převod provozních výnosů</t>
  </si>
  <si>
    <t>Převod provozních nákladů</t>
  </si>
  <si>
    <t>*</t>
  </si>
  <si>
    <t>Provozní výsledek hospodaření/(ř.11-12-17-18+19-22-25+26-27+(-28)-(-29)/</t>
  </si>
  <si>
    <t>VI</t>
  </si>
  <si>
    <t>Tržby z prodeje cenných papírů a podílů</t>
  </si>
  <si>
    <t>J.</t>
  </si>
  <si>
    <t>Prodané cenné papíry a podíly</t>
  </si>
  <si>
    <t>VII.</t>
  </si>
  <si>
    <t>Výnosy z dlouhodobého finančního majetku ( ř. 34 + 35 + 36)</t>
  </si>
  <si>
    <t>Výnosy z podílů v ovládaných a řízených osobám a v účetních jednotkách pod podstatným vlivem</t>
  </si>
  <si>
    <t>Výnosy z ostatních dlouhodobých cenných papírů a podílů</t>
  </si>
  <si>
    <t>Výnosy z ostatního dlouhodobého finančního majetku</t>
  </si>
  <si>
    <t>VIII.</t>
  </si>
  <si>
    <t>Výnosy z krátkodobého finančního majetku</t>
  </si>
  <si>
    <t>K.</t>
  </si>
  <si>
    <t>Náklady z finančního majetku</t>
  </si>
  <si>
    <t>IX.</t>
  </si>
  <si>
    <t>Výnosy z přecenění cenných papírů a derivátů</t>
  </si>
  <si>
    <t>L.</t>
  </si>
  <si>
    <t>Náklady z přecenění cenných papírů a derivátů</t>
  </si>
  <si>
    <t>M.</t>
  </si>
  <si>
    <t>Změna stavu rezerv a opravných položek ve finanční oblasti</t>
  </si>
  <si>
    <t>X.</t>
  </si>
  <si>
    <t>Výnosové úroky</t>
  </si>
  <si>
    <t>N.</t>
  </si>
  <si>
    <t>Nákladové úroky</t>
  </si>
  <si>
    <t>XI.</t>
  </si>
  <si>
    <t>Ostatní finanční výnosy</t>
  </si>
  <si>
    <t>O.</t>
  </si>
  <si>
    <t>Ostatní finanční náklady</t>
  </si>
  <si>
    <t>XII.</t>
  </si>
  <si>
    <t>Převod finančních výnosů</t>
  </si>
  <si>
    <t>P.</t>
  </si>
  <si>
    <t>Převod finančních nákladů</t>
  </si>
  <si>
    <t>Q.</t>
  </si>
  <si>
    <t>Daň z příjmů za běžnou činnost   (ř. 50 + 51)</t>
  </si>
  <si>
    <t xml:space="preserve">     -splatná</t>
  </si>
  <si>
    <t xml:space="preserve">     -odložená</t>
  </si>
  <si>
    <t>**</t>
  </si>
  <si>
    <t>Výsledek hospodaření za běžnou činnost  (ř. 30 + 48 - 49)</t>
  </si>
  <si>
    <t>XIII.</t>
  </si>
  <si>
    <t>Mimořádné výnosy</t>
  </si>
  <si>
    <t>R.</t>
  </si>
  <si>
    <t>Mimořádné náklady</t>
  </si>
  <si>
    <t>S.</t>
  </si>
  <si>
    <t>Daň z příjmů z mimořádné činnosti  (ř. 56 + 57)</t>
  </si>
  <si>
    <t>Mimořádný výsledek hospodaření (ř. 53 - 54 -55 )</t>
  </si>
  <si>
    <t>T.</t>
  </si>
  <si>
    <t>Převod podílu na výsledku hospodaření společníkům (+/-)</t>
  </si>
  <si>
    <t>***</t>
  </si>
  <si>
    <t>Výsledek hospodaření za účetní období (+/-)  (ř. 52 + 58 - 59)</t>
  </si>
  <si>
    <t>****</t>
  </si>
  <si>
    <t>Výsledek hospodaření  před zdaněním (+/-)  (ř. 30 + 48 + 53 - 54)</t>
  </si>
  <si>
    <t>Stav peněžních prostředků a peněžních ekvivalentů na začátku účetního období</t>
  </si>
  <si>
    <t>Peněžní toky z hlavní výdělečné činnosti (provozní činnost)</t>
  </si>
  <si>
    <t>Z.</t>
  </si>
  <si>
    <t>Účetní zisk nebo ztráta z běžné činnosti před zdaněním</t>
  </si>
  <si>
    <t>Úpravy o nepeněžní operace</t>
  </si>
  <si>
    <t>Odpisy stálých aktiv a umořování opravné položky k nabytému majetku</t>
  </si>
  <si>
    <t xml:space="preserve">Změna stavu opravných položek, rezerv </t>
  </si>
  <si>
    <t xml:space="preserve">Zisk z prodeje stálých aktiv </t>
  </si>
  <si>
    <t>Kurzové rozdíly</t>
  </si>
  <si>
    <t>Vyúčtované nákladové úroky s vyjímkou kapitalizovaných a vyúčtované výnosové úroky</t>
  </si>
  <si>
    <t>Případné úpravy o ostatní nepěněžní operace</t>
  </si>
  <si>
    <t>Čistý peněžní tok z prov.činnosti před zdaněním, změnami prac. kapitálu a mim.položkami</t>
  </si>
  <si>
    <t>Změny stavu nepěněžních složek pracovního kapitálu</t>
  </si>
  <si>
    <t>Změna stavu pohledávek z provozní činnosti, přechodných účtů aktiv</t>
  </si>
  <si>
    <t>Změna stavu krátkodobých závazků z provozní činnosti, přechodných účtů pasiv</t>
  </si>
  <si>
    <t>Změna stavu zásob</t>
  </si>
  <si>
    <t>Čistý peněžní tok z provozní činnosti před zdaněním a mimořádnými položkami</t>
  </si>
  <si>
    <t>Vyplacené úroky s vyjímkou kapitalizovaných</t>
  </si>
  <si>
    <t>Přijaté úroky</t>
  </si>
  <si>
    <t>Zaplacená daň z příjmů za běžnou činnost a doměrky daně za minulá období</t>
  </si>
  <si>
    <t>Příjmy a výdaje spojené s mimořádným hospodářským výsledkem včetně daně z příjmů</t>
  </si>
  <si>
    <t xml:space="preserve">Čistý peněžní tok z provozní činnosti </t>
  </si>
  <si>
    <t>Peněžní toky z investiční činnosti</t>
  </si>
  <si>
    <t>Výdaje spojené s nabytím stálých aktiv</t>
  </si>
  <si>
    <t>Příjmy z prodeje stálých aktiv</t>
  </si>
  <si>
    <t>Půjčky a úvěry spřízněným osobám</t>
  </si>
  <si>
    <t xml:space="preserve">Čistý peněžní tok vztahující se k investiční činnosti </t>
  </si>
  <si>
    <t>Peněžní toky z finančních činností</t>
  </si>
  <si>
    <t>Dopady změn dlouhodobých,resp. krátkodobých závazků</t>
  </si>
  <si>
    <t>Dopady změn vlastního kapitálu na peněžní prostředky a ekvivalenty</t>
  </si>
  <si>
    <t>Zvýšení peněžních prostředků z důvodů zvýšení základního kapitálu, emisního ážia atd.</t>
  </si>
  <si>
    <t>Vyplacení podílů na vlastním jmění společníkům</t>
  </si>
  <si>
    <t>Další vklady peněžních prostředků společníků a akcionářů</t>
  </si>
  <si>
    <t>Úhrada ztráty společníky</t>
  </si>
  <si>
    <t>Přímé platby na vrub fondů</t>
  </si>
  <si>
    <t>Vyplacené dividendy nebo podíly na zisku včetně zaplacené daně</t>
  </si>
  <si>
    <t xml:space="preserve">Čistý peněžní tok vztahující se k finanční činnosti </t>
  </si>
  <si>
    <t>Čisté zvýšení resp. snížení peněžních prostředků</t>
  </si>
  <si>
    <t>Stav peněžních prostředků a pen. ekvivalentů na konci účetního období</t>
  </si>
  <si>
    <t>v tis. Kč</t>
  </si>
  <si>
    <t>v %</t>
  </si>
  <si>
    <t>Aktiva celkem</t>
  </si>
  <si>
    <t>Dlouhodobý nehmotný majetek</t>
  </si>
  <si>
    <t>Dlouhodobý hmotný majetek</t>
  </si>
  <si>
    <t>Dlouhodobý finanční majetek</t>
  </si>
  <si>
    <t>Oběžná aktiva</t>
  </si>
  <si>
    <t xml:space="preserve">Zásoby </t>
  </si>
  <si>
    <t>Dlouhodobé pohledávky</t>
  </si>
  <si>
    <t>Krátkodobé pohledávky</t>
  </si>
  <si>
    <t>Krátkodobý finanční majetek</t>
  </si>
  <si>
    <t>Tržby za prodej zboží</t>
  </si>
  <si>
    <t>Výkony</t>
  </si>
  <si>
    <t>Přidaná hodnota</t>
  </si>
  <si>
    <t>Provozní hospodářský výsledek</t>
  </si>
  <si>
    <t xml:space="preserve">VH za účetní období </t>
  </si>
  <si>
    <t>Pasiva celkem</t>
  </si>
  <si>
    <t>Vlastní kapitál</t>
  </si>
  <si>
    <t>VH běžného účetního období</t>
  </si>
  <si>
    <t>VH minulých let</t>
  </si>
  <si>
    <t>Cizí zdroje</t>
  </si>
  <si>
    <t>Dlouhodobé závazky</t>
  </si>
  <si>
    <t>Krátkodobé závazky</t>
  </si>
  <si>
    <t>Bankovní úvěry a výpomoci</t>
  </si>
  <si>
    <t>Stálá aktiva</t>
  </si>
  <si>
    <t>Časové rozlišení</t>
  </si>
  <si>
    <t>částka</t>
  </si>
  <si>
    <t>Vybrané položky pasiv</t>
  </si>
  <si>
    <t>Čistý pracovní kapitál</t>
  </si>
  <si>
    <t>Kratkodoby finanční majetek  (ř. 59 až 62)</t>
  </si>
  <si>
    <t>Čisté pohotové prostředky</t>
  </si>
  <si>
    <t>2009-2010</t>
  </si>
  <si>
    <t>2010-2011</t>
  </si>
  <si>
    <t>Сelkové vložený aktivy</t>
  </si>
  <si>
    <t>Vložený kapitál</t>
  </si>
  <si>
    <t>Tržby</t>
  </si>
  <si>
    <t>Rentabilita</t>
  </si>
  <si>
    <t>ROA</t>
  </si>
  <si>
    <t>ROE</t>
  </si>
  <si>
    <t>ROI</t>
  </si>
  <si>
    <t>ROS</t>
  </si>
  <si>
    <t>Kapitál celkem</t>
  </si>
  <si>
    <t>Obrat aktiv</t>
  </si>
  <si>
    <t>Obrat zásob</t>
  </si>
  <si>
    <t>Celková zadluženost</t>
  </si>
  <si>
    <t>Běžná likvidita</t>
  </si>
  <si>
    <t>Pohotová likvidita</t>
  </si>
  <si>
    <t>Okamžitá likvidita</t>
  </si>
  <si>
    <t>Zásoby</t>
  </si>
  <si>
    <t>Tržby/360 dnů</t>
  </si>
  <si>
    <t>Doba splatnosti kr. pohledávek</t>
  </si>
  <si>
    <t>Celkové dluhy</t>
  </si>
  <si>
    <t>Celkové aktivy</t>
  </si>
  <si>
    <t>VH za účetní období (EAT)</t>
  </si>
  <si>
    <t>Kr. finanční majetek</t>
  </si>
  <si>
    <t>Doba splácení dluhů</t>
  </si>
  <si>
    <t>Finanční majetek</t>
  </si>
  <si>
    <t>Provozní CF</t>
  </si>
  <si>
    <t>Výnosy celkem</t>
  </si>
  <si>
    <t>Provozní výnosy</t>
  </si>
  <si>
    <t>Finanční výnosy</t>
  </si>
  <si>
    <t>Vybrané položky výnosů</t>
  </si>
  <si>
    <t>Vybrané položky nákladů</t>
  </si>
  <si>
    <t>Náklady celkem</t>
  </si>
  <si>
    <t>Provozní náklady</t>
  </si>
  <si>
    <t>Výkonová spotřeba</t>
  </si>
  <si>
    <t>Finanční náklady</t>
  </si>
  <si>
    <t>Doba obratu zásob</t>
  </si>
  <si>
    <t>Koeficient samofinancování</t>
  </si>
  <si>
    <r>
      <t>X</t>
    </r>
    <r>
      <rPr>
        <vertAlign val="subscript"/>
        <sz val="12"/>
        <color rgb="FF000000"/>
        <rFont val="Times New Roman"/>
        <family val="1"/>
        <charset val="204"/>
      </rPr>
      <t>1</t>
    </r>
  </si>
  <si>
    <r>
      <t>X</t>
    </r>
    <r>
      <rPr>
        <vertAlign val="subscript"/>
        <sz val="12"/>
        <color rgb="FF000000"/>
        <rFont val="Times New Roman"/>
        <family val="1"/>
        <charset val="204"/>
      </rPr>
      <t>2</t>
    </r>
  </si>
  <si>
    <r>
      <t>X</t>
    </r>
    <r>
      <rPr>
        <vertAlign val="subscript"/>
        <sz val="12"/>
        <color rgb="FF000000"/>
        <rFont val="Times New Roman"/>
        <family val="1"/>
        <charset val="204"/>
      </rPr>
      <t>3</t>
    </r>
  </si>
  <si>
    <r>
      <t>X</t>
    </r>
    <r>
      <rPr>
        <vertAlign val="subscript"/>
        <sz val="12"/>
        <color rgb="FF000000"/>
        <rFont val="Times New Roman"/>
        <family val="1"/>
        <charset val="204"/>
      </rPr>
      <t>4</t>
    </r>
  </si>
  <si>
    <r>
      <t>X</t>
    </r>
    <r>
      <rPr>
        <vertAlign val="subscript"/>
        <sz val="12"/>
        <color rgb="FF000000"/>
        <rFont val="Times New Roman"/>
        <family val="1"/>
        <charset val="204"/>
      </rPr>
      <t>5</t>
    </r>
  </si>
  <si>
    <t>Altmanův index</t>
  </si>
  <si>
    <t>Index bonity</t>
  </si>
  <si>
    <r>
      <t>X</t>
    </r>
    <r>
      <rPr>
        <vertAlign val="subscript"/>
        <sz val="12"/>
        <color theme="1"/>
        <rFont val="Times New Roman"/>
        <family val="1"/>
        <charset val="204"/>
      </rPr>
      <t>6</t>
    </r>
  </si>
  <si>
    <t>B</t>
  </si>
  <si>
    <t>VH před zdanění (EBIT)</t>
  </si>
  <si>
    <t>OA</t>
  </si>
  <si>
    <t>OZ</t>
  </si>
  <si>
    <t>DOZ</t>
  </si>
  <si>
    <t>DSkrP</t>
  </si>
  <si>
    <t>DSkrZ</t>
  </si>
  <si>
    <t>Vybrané položky aktiv</t>
  </si>
  <si>
    <t>Finanční výsledek hospodaření /(ř.31-32+33+37-38+39-40-41+42-43+44-45-(-46)+(-47))/</t>
  </si>
  <si>
    <t>Doba splatnosti kr. závazků</t>
  </si>
  <si>
    <t>ROZVAHA</t>
  </si>
  <si>
    <t>(Bilance)</t>
  </si>
  <si>
    <t>ozn.</t>
  </si>
  <si>
    <t>řád</t>
  </si>
  <si>
    <t>AKTIVA, PASIVA</t>
  </si>
  <si>
    <t>Obchodní firma:</t>
  </si>
  <si>
    <t>Prepress, s.r.o.</t>
  </si>
  <si>
    <t>VÝKAZ ZISKU A ZTRÁT</t>
  </si>
  <si>
    <t>(Výsledovka)</t>
  </si>
  <si>
    <t>PŘEHLED O PENĚŽNÍCH TOCÍCH</t>
  </si>
  <si>
    <t>(Výkaz Cash-flow)</t>
  </si>
  <si>
    <t>(v celých tisících Kč.)</t>
  </si>
  <si>
    <t>NÁKLADY A VÝNOSY</t>
  </si>
  <si>
    <t>PENĚŽNÝ TOK</t>
  </si>
  <si>
    <r>
      <t>X</t>
    </r>
    <r>
      <rPr>
        <b/>
        <vertAlign val="subscript"/>
        <sz val="12"/>
        <color theme="1"/>
        <rFont val="Times New Roman"/>
        <family val="1"/>
        <charset val="204"/>
      </rPr>
      <t>6</t>
    </r>
  </si>
  <si>
    <t>Reservy</t>
  </si>
  <si>
    <t>Autor Iuliia Slyshko. © 2012</t>
  </si>
</sst>
</file>

<file path=xl/styles.xml><?xml version="1.0" encoding="utf-8"?>
<styleSheet xmlns="http://schemas.openxmlformats.org/spreadsheetml/2006/main">
  <numFmts count="1">
    <numFmt numFmtId="164" formatCode="0.000"/>
  </numFmts>
  <fonts count="2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9"/>
      <name val="Arial CE"/>
      <family val="2"/>
      <charset val="238"/>
    </font>
    <font>
      <b/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bscript"/>
      <sz val="12"/>
      <color rgb="FF000000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DC97FF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DC97FF"/>
        <bgColor indexed="64"/>
      </patternFill>
    </fill>
    <fill>
      <patternFill patternType="solid">
        <fgColor rgb="FFDC97FF"/>
        <bgColor rgb="FFDC97FF"/>
      </patternFill>
    </fill>
    <fill>
      <patternFill patternType="solid">
        <fgColor rgb="FFC2D69A"/>
        <bgColor rgb="FFDC97FF"/>
      </patternFill>
    </fill>
    <fill>
      <patternFill patternType="solid">
        <fgColor rgb="FF228622"/>
        <bgColor indexed="64"/>
      </patternFill>
    </fill>
    <fill>
      <patternFill patternType="solid">
        <fgColor rgb="FF228622"/>
        <bgColor rgb="FFDC97FF"/>
      </patternFill>
    </fill>
    <fill>
      <patternFill patternType="solid">
        <fgColor rgb="FFC2D69A"/>
        <bgColor indexed="64"/>
      </patternFill>
    </fill>
    <fill>
      <patternFill patternType="solid">
        <fgColor rgb="FFDC97FF"/>
        <bgColor indexed="32"/>
      </patternFill>
    </fill>
    <fill>
      <patternFill patternType="solid">
        <fgColor rgb="FF228622"/>
        <bgColor indexed="32"/>
      </patternFill>
    </fill>
    <fill>
      <patternFill patternType="solid">
        <fgColor rgb="FFC2D69A"/>
        <bgColor indexed="32"/>
      </patternFill>
    </fill>
    <fill>
      <patternFill patternType="solid">
        <fgColor rgb="FFD6E3BB"/>
        <bgColor indexed="64"/>
      </patternFill>
    </fill>
    <fill>
      <patternFill patternType="solid">
        <fgColor rgb="FFD6E3BB"/>
        <bgColor indexed="32"/>
      </patternFill>
    </fill>
    <fill>
      <patternFill patternType="solid">
        <fgColor rgb="FF006400"/>
        <bgColor indexed="64"/>
      </patternFill>
    </fill>
    <fill>
      <patternFill patternType="solid">
        <fgColor rgb="FF006400"/>
        <bgColor indexed="32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08">
    <xf numFmtId="0" fontId="0" fillId="0" borderId="0" xfId="0"/>
    <xf numFmtId="0" fontId="0" fillId="3" borderId="0" xfId="0" applyFill="1"/>
    <xf numFmtId="0" fontId="0" fillId="3" borderId="0" xfId="0" applyFill="1" applyAlignment="1"/>
    <xf numFmtId="0" fontId="4" fillId="3" borderId="0" xfId="0" applyFont="1" applyFill="1" applyBorder="1" applyAlignment="1"/>
    <xf numFmtId="0" fontId="4" fillId="3" borderId="8" xfId="0" applyFont="1" applyFill="1" applyBorder="1" applyAlignment="1"/>
    <xf numFmtId="0" fontId="1" fillId="3" borderId="0" xfId="0" applyFont="1" applyFill="1"/>
    <xf numFmtId="0" fontId="1" fillId="3" borderId="0" xfId="0" applyFont="1" applyFill="1" applyBorder="1"/>
    <xf numFmtId="3" fontId="0" fillId="3" borderId="0" xfId="0" applyNumberFormat="1" applyFill="1" applyBorder="1"/>
    <xf numFmtId="2" fontId="0" fillId="3" borderId="0" xfId="0" applyNumberFormat="1" applyFill="1" applyBorder="1"/>
    <xf numFmtId="0" fontId="0" fillId="3" borderId="0" xfId="0" applyFill="1" applyBorder="1"/>
    <xf numFmtId="0" fontId="6" fillId="3" borderId="0" xfId="0" applyFont="1" applyFill="1" applyBorder="1" applyAlignment="1">
      <alignment wrapText="1"/>
    </xf>
    <xf numFmtId="0" fontId="7" fillId="4" borderId="0" xfId="0" applyFont="1" applyFill="1"/>
    <xf numFmtId="0" fontId="0" fillId="4" borderId="0" xfId="0" applyFill="1"/>
    <xf numFmtId="0" fontId="7" fillId="4" borderId="57" xfId="0" applyFont="1" applyFill="1" applyBorder="1" applyAlignment="1">
      <alignment horizontal="left"/>
    </xf>
    <xf numFmtId="0" fontId="7" fillId="4" borderId="57" xfId="0" applyFont="1" applyFill="1" applyBorder="1"/>
    <xf numFmtId="0" fontId="7" fillId="4" borderId="53" xfId="0" applyFont="1" applyFill="1" applyBorder="1"/>
    <xf numFmtId="0" fontId="0" fillId="4" borderId="0" xfId="0" applyFill="1" applyAlignment="1">
      <alignment horizontal="right"/>
    </xf>
    <xf numFmtId="0" fontId="0" fillId="4" borderId="0" xfId="0" applyFill="1" applyAlignment="1"/>
    <xf numFmtId="0" fontId="6" fillId="5" borderId="54" xfId="0" applyFont="1" applyFill="1" applyBorder="1"/>
    <xf numFmtId="3" fontId="6" fillId="5" borderId="28" xfId="0" applyNumberFormat="1" applyFont="1" applyFill="1" applyBorder="1" applyAlignment="1">
      <alignment horizontal="right"/>
    </xf>
    <xf numFmtId="3" fontId="6" fillId="5" borderId="29" xfId="0" applyNumberFormat="1" applyFont="1" applyFill="1" applyBorder="1" applyAlignment="1">
      <alignment horizontal="right"/>
    </xf>
    <xf numFmtId="0" fontId="6" fillId="7" borderId="58" xfId="0" applyFont="1" applyFill="1" applyBorder="1"/>
    <xf numFmtId="0" fontId="6" fillId="7" borderId="5" xfId="0" applyFont="1" applyFill="1" applyBorder="1"/>
    <xf numFmtId="0" fontId="6" fillId="7" borderId="6" xfId="0" applyFont="1" applyFill="1" applyBorder="1"/>
    <xf numFmtId="0" fontId="7" fillId="3" borderId="57" xfId="0" applyFont="1" applyFill="1" applyBorder="1"/>
    <xf numFmtId="3" fontId="7" fillId="3" borderId="34" xfId="0" applyNumberFormat="1" applyFont="1" applyFill="1" applyBorder="1" applyAlignment="1">
      <alignment horizontal="right"/>
    </xf>
    <xf numFmtId="3" fontId="7" fillId="3" borderId="35" xfId="0" applyNumberFormat="1" applyFont="1" applyFill="1" applyBorder="1" applyAlignment="1">
      <alignment horizontal="right"/>
    </xf>
    <xf numFmtId="0" fontId="6" fillId="3" borderId="57" xfId="0" applyFont="1" applyFill="1" applyBorder="1" applyAlignment="1">
      <alignment horizontal="left" vertical="center" wrapText="1"/>
    </xf>
    <xf numFmtId="164" fontId="7" fillId="3" borderId="34" xfId="0" applyNumberFormat="1" applyFont="1" applyFill="1" applyBorder="1"/>
    <xf numFmtId="0" fontId="7" fillId="3" borderId="53" xfId="0" applyFont="1" applyFill="1" applyBorder="1"/>
    <xf numFmtId="3" fontId="7" fillId="3" borderId="21" xfId="0" applyNumberFormat="1" applyFont="1" applyFill="1" applyBorder="1" applyAlignment="1">
      <alignment horizontal="right"/>
    </xf>
    <xf numFmtId="0" fontId="6" fillId="3" borderId="53" xfId="0" applyFont="1" applyFill="1" applyBorder="1" applyAlignment="1">
      <alignment horizontal="left" vertical="center"/>
    </xf>
    <xf numFmtId="164" fontId="7" fillId="3" borderId="21" xfId="0" applyNumberFormat="1" applyFont="1" applyFill="1" applyBorder="1"/>
    <xf numFmtId="0" fontId="6" fillId="3" borderId="54" xfId="0" applyFont="1" applyFill="1" applyBorder="1" applyAlignment="1">
      <alignment horizontal="left" vertical="center"/>
    </xf>
    <xf numFmtId="164" fontId="7" fillId="3" borderId="28" xfId="0" applyNumberFormat="1" applyFont="1" applyFill="1" applyBorder="1"/>
    <xf numFmtId="0" fontId="6" fillId="6" borderId="58" xfId="0" applyFont="1" applyFill="1" applyBorder="1"/>
    <xf numFmtId="0" fontId="6" fillId="6" borderId="5" xfId="0" applyFont="1" applyFill="1" applyBorder="1"/>
    <xf numFmtId="0" fontId="6" fillId="6" borderId="6" xfId="0" applyFont="1" applyFill="1" applyBorder="1"/>
    <xf numFmtId="0" fontId="6" fillId="6" borderId="58" xfId="0" applyFont="1" applyFill="1" applyBorder="1" applyAlignment="1">
      <alignment horizontal="left" vertical="center"/>
    </xf>
    <xf numFmtId="0" fontId="6" fillId="8" borderId="54" xfId="0" applyFont="1" applyFill="1" applyBorder="1" applyAlignment="1"/>
    <xf numFmtId="164" fontId="6" fillId="8" borderId="28" xfId="0" applyNumberFormat="1" applyFont="1" applyFill="1" applyBorder="1" applyAlignment="1">
      <alignment horizontal="right"/>
    </xf>
    <xf numFmtId="0" fontId="7" fillId="3" borderId="0" xfId="0" applyFont="1" applyFill="1"/>
    <xf numFmtId="2" fontId="7" fillId="3" borderId="21" xfId="0" applyNumberFormat="1" applyFont="1" applyFill="1" applyBorder="1"/>
    <xf numFmtId="0" fontId="6" fillId="3" borderId="53" xfId="0" applyFont="1" applyFill="1" applyBorder="1"/>
    <xf numFmtId="3" fontId="7" fillId="3" borderId="22" xfId="0" applyNumberFormat="1" applyFont="1" applyFill="1" applyBorder="1" applyAlignment="1">
      <alignment horizontal="right"/>
    </xf>
    <xf numFmtId="0" fontId="7" fillId="6" borderId="58" xfId="0" applyFont="1" applyFill="1" applyBorder="1"/>
    <xf numFmtId="0" fontId="6" fillId="8" borderId="54" xfId="0" applyFont="1" applyFill="1" applyBorder="1"/>
    <xf numFmtId="2" fontId="6" fillId="8" borderId="28" xfId="0" applyNumberFormat="1" applyFont="1" applyFill="1" applyBorder="1" applyAlignment="1">
      <alignment horizontal="right"/>
    </xf>
    <xf numFmtId="2" fontId="6" fillId="8" borderId="29" xfId="0" applyNumberFormat="1" applyFont="1" applyFill="1" applyBorder="1" applyAlignment="1">
      <alignment horizontal="right"/>
    </xf>
    <xf numFmtId="0" fontId="6" fillId="8" borderId="54" xfId="0" applyFont="1" applyFill="1" applyBorder="1" applyAlignment="1">
      <alignment horizontal="justify"/>
    </xf>
    <xf numFmtId="0" fontId="6" fillId="8" borderId="54" xfId="0" applyFont="1" applyFill="1" applyBorder="1" applyAlignment="1">
      <alignment horizontal="left" shrinkToFit="1"/>
    </xf>
    <xf numFmtId="0" fontId="0" fillId="3" borderId="0" xfId="0" applyFill="1" applyAlignment="1">
      <alignment horizontal="right"/>
    </xf>
    <xf numFmtId="0" fontId="7" fillId="3" borderId="7" xfId="0" applyFont="1" applyFill="1" applyBorder="1"/>
    <xf numFmtId="0" fontId="7" fillId="3" borderId="21" xfId="0" applyFont="1" applyFill="1" applyBorder="1"/>
    <xf numFmtId="0" fontId="7" fillId="6" borderId="21" xfId="0" applyFont="1" applyFill="1" applyBorder="1"/>
    <xf numFmtId="0" fontId="6" fillId="6" borderId="21" xfId="0" applyFont="1" applyFill="1" applyBorder="1"/>
    <xf numFmtId="0" fontId="6" fillId="8" borderId="21" xfId="0" applyFont="1" applyFill="1" applyBorder="1"/>
    <xf numFmtId="2" fontId="6" fillId="8" borderId="21" xfId="0" applyNumberFormat="1" applyFont="1" applyFill="1" applyBorder="1" applyAlignment="1">
      <alignment horizontal="right"/>
    </xf>
    <xf numFmtId="0" fontId="6" fillId="8" borderId="21" xfId="0" applyFont="1" applyFill="1" applyBorder="1" applyAlignment="1">
      <alignment horizontal="left" shrinkToFit="1"/>
    </xf>
    <xf numFmtId="0" fontId="9" fillId="3" borderId="0" xfId="0" applyFont="1" applyFill="1"/>
    <xf numFmtId="3" fontId="0" fillId="3" borderId="0" xfId="0" applyNumberFormat="1" applyFill="1"/>
    <xf numFmtId="0" fontId="6" fillId="3" borderId="54" xfId="0" applyFont="1" applyFill="1" applyBorder="1"/>
    <xf numFmtId="3" fontId="7" fillId="3" borderId="21" xfId="0" applyNumberFormat="1" applyFont="1" applyFill="1" applyBorder="1"/>
    <xf numFmtId="2" fontId="8" fillId="3" borderId="21" xfId="1" applyNumberFormat="1" applyFont="1" applyFill="1" applyBorder="1" applyAlignment="1" applyProtection="1">
      <alignment horizontal="right"/>
      <protection locked="0"/>
    </xf>
    <xf numFmtId="3" fontId="7" fillId="3" borderId="28" xfId="0" applyNumberFormat="1" applyFont="1" applyFill="1" applyBorder="1"/>
    <xf numFmtId="0" fontId="6" fillId="6" borderId="52" xfId="0" applyFont="1" applyFill="1" applyBorder="1"/>
    <xf numFmtId="0" fontId="6" fillId="6" borderId="54" xfId="0" applyFont="1" applyFill="1" applyBorder="1"/>
    <xf numFmtId="0" fontId="6" fillId="6" borderId="28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6" borderId="53" xfId="0" applyFont="1" applyFill="1" applyBorder="1"/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8" borderId="57" xfId="0" applyFont="1" applyFill="1" applyBorder="1"/>
    <xf numFmtId="0" fontId="6" fillId="8" borderId="53" xfId="0" applyFont="1" applyFill="1" applyBorder="1"/>
    <xf numFmtId="3" fontId="8" fillId="3" borderId="34" xfId="1" applyNumberFormat="1" applyFont="1" applyFill="1" applyBorder="1" applyAlignment="1">
      <alignment horizontal="right"/>
    </xf>
    <xf numFmtId="3" fontId="8" fillId="3" borderId="35" xfId="1" applyNumberFormat="1" applyFont="1" applyFill="1" applyBorder="1" applyAlignment="1">
      <alignment horizontal="right"/>
    </xf>
    <xf numFmtId="0" fontId="6" fillId="2" borderId="57" xfId="0" applyFont="1" applyFill="1" applyBorder="1"/>
    <xf numFmtId="0" fontId="6" fillId="2" borderId="53" xfId="0" applyFont="1" applyFill="1" applyBorder="1"/>
    <xf numFmtId="0" fontId="10" fillId="3" borderId="21" xfId="0" applyFont="1" applyFill="1" applyBorder="1" applyAlignment="1">
      <alignment horizontal="justify"/>
    </xf>
    <xf numFmtId="0" fontId="5" fillId="8" borderId="21" xfId="0" applyFont="1" applyFill="1" applyBorder="1" applyAlignment="1">
      <alignment horizontal="justify"/>
    </xf>
    <xf numFmtId="164" fontId="7" fillId="3" borderId="21" xfId="0" applyNumberFormat="1" applyFont="1" applyFill="1" applyBorder="1" applyAlignment="1">
      <alignment horizontal="right"/>
    </xf>
    <xf numFmtId="164" fontId="6" fillId="8" borderId="21" xfId="0" applyNumberFormat="1" applyFont="1" applyFill="1" applyBorder="1" applyAlignment="1">
      <alignment horizontal="right"/>
    </xf>
    <xf numFmtId="0" fontId="3" fillId="3" borderId="0" xfId="1" applyFont="1" applyFill="1" applyBorder="1" applyAlignment="1"/>
    <xf numFmtId="0" fontId="10" fillId="3" borderId="57" xfId="0" applyFont="1" applyFill="1" applyBorder="1"/>
    <xf numFmtId="0" fontId="10" fillId="3" borderId="53" xfId="0" applyFont="1" applyFill="1" applyBorder="1"/>
    <xf numFmtId="0" fontId="7" fillId="3" borderId="54" xfId="0" applyFont="1" applyFill="1" applyBorder="1" applyAlignment="1">
      <alignment wrapText="1"/>
    </xf>
    <xf numFmtId="2" fontId="7" fillId="3" borderId="34" xfId="0" applyNumberFormat="1" applyFont="1" applyFill="1" applyBorder="1" applyAlignment="1">
      <alignment horizontal="right"/>
    </xf>
    <xf numFmtId="2" fontId="7" fillId="3" borderId="21" xfId="0" applyNumberFormat="1" applyFont="1" applyFill="1" applyBorder="1" applyAlignment="1">
      <alignment horizontal="right"/>
    </xf>
    <xf numFmtId="2" fontId="7" fillId="3" borderId="28" xfId="0" applyNumberFormat="1" applyFont="1" applyFill="1" applyBorder="1" applyAlignment="1">
      <alignment horizontal="right"/>
    </xf>
    <xf numFmtId="2" fontId="6" fillId="2" borderId="34" xfId="0" applyNumberFormat="1" applyFont="1" applyFill="1" applyBorder="1" applyAlignment="1">
      <alignment horizontal="right"/>
    </xf>
    <xf numFmtId="2" fontId="6" fillId="2" borderId="21" xfId="0" applyNumberFormat="1" applyFont="1" applyFill="1" applyBorder="1" applyAlignment="1">
      <alignment horizontal="right"/>
    </xf>
    <xf numFmtId="2" fontId="6" fillId="2" borderId="22" xfId="0" applyNumberFormat="1" applyFont="1" applyFill="1" applyBorder="1" applyAlignment="1">
      <alignment horizontal="right"/>
    </xf>
    <xf numFmtId="2" fontId="7" fillId="3" borderId="22" xfId="0" applyNumberFormat="1" applyFont="1" applyFill="1" applyBorder="1" applyAlignment="1">
      <alignment horizontal="right"/>
    </xf>
    <xf numFmtId="2" fontId="7" fillId="3" borderId="29" xfId="0" applyNumberFormat="1" applyFont="1" applyFill="1" applyBorder="1" applyAlignment="1">
      <alignment horizontal="right"/>
    </xf>
    <xf numFmtId="2" fontId="6" fillId="8" borderId="34" xfId="0" applyNumberFormat="1" applyFont="1" applyFill="1" applyBorder="1" applyAlignment="1">
      <alignment horizontal="right"/>
    </xf>
    <xf numFmtId="3" fontId="6" fillId="8" borderId="28" xfId="0" applyNumberFormat="1" applyFont="1" applyFill="1" applyBorder="1" applyAlignment="1">
      <alignment horizontal="right"/>
    </xf>
    <xf numFmtId="2" fontId="6" fillId="8" borderId="35" xfId="0" applyNumberFormat="1" applyFont="1" applyFill="1" applyBorder="1" applyAlignment="1">
      <alignment horizontal="right"/>
    </xf>
    <xf numFmtId="2" fontId="6" fillId="8" borderId="22" xfId="0" applyNumberFormat="1" applyFont="1" applyFill="1" applyBorder="1" applyAlignment="1">
      <alignment horizontal="right"/>
    </xf>
    <xf numFmtId="0" fontId="14" fillId="3" borderId="0" xfId="0" applyFont="1" applyFill="1"/>
    <xf numFmtId="3" fontId="6" fillId="8" borderId="21" xfId="0" applyNumberFormat="1" applyFont="1" applyFill="1" applyBorder="1" applyAlignment="1">
      <alignment horizontal="right"/>
    </xf>
    <xf numFmtId="3" fontId="7" fillId="3" borderId="28" xfId="0" applyNumberFormat="1" applyFont="1" applyFill="1" applyBorder="1" applyAlignment="1">
      <alignment horizontal="right"/>
    </xf>
    <xf numFmtId="0" fontId="0" fillId="3" borderId="11" xfId="0" applyFill="1" applyBorder="1"/>
    <xf numFmtId="0" fontId="0" fillId="3" borderId="12" xfId="0" applyFill="1" applyBorder="1"/>
    <xf numFmtId="0" fontId="0" fillId="3" borderId="63" xfId="0" applyFill="1" applyBorder="1"/>
    <xf numFmtId="0" fontId="0" fillId="3" borderId="7" xfId="0" applyFill="1" applyBorder="1"/>
    <xf numFmtId="0" fontId="0" fillId="3" borderId="64" xfId="0" applyFill="1" applyBorder="1"/>
    <xf numFmtId="0" fontId="7" fillId="3" borderId="0" xfId="0" applyFont="1" applyFill="1" applyBorder="1" applyAlignment="1"/>
    <xf numFmtId="1" fontId="0" fillId="3" borderId="0" xfId="0" applyNumberFormat="1" applyFill="1"/>
    <xf numFmtId="0" fontId="0" fillId="3" borderId="0" xfId="0" applyFill="1" applyAlignment="1">
      <alignment wrapText="1" shrinkToFit="1"/>
    </xf>
    <xf numFmtId="0" fontId="0" fillId="3" borderId="64" xfId="0" applyFill="1" applyBorder="1" applyAlignment="1"/>
    <xf numFmtId="0" fontId="0" fillId="3" borderId="0" xfId="0" applyFill="1" applyBorder="1" applyAlignment="1"/>
    <xf numFmtId="164" fontId="10" fillId="3" borderId="21" xfId="0" applyNumberFormat="1" applyFont="1" applyFill="1" applyBorder="1" applyAlignment="1">
      <alignment horizontal="right"/>
    </xf>
    <xf numFmtId="164" fontId="5" fillId="8" borderId="21" xfId="0" applyNumberFormat="1" applyFont="1" applyFill="1" applyBorder="1" applyAlignment="1">
      <alignment horizontal="right"/>
    </xf>
    <xf numFmtId="0" fontId="10" fillId="3" borderId="34" xfId="0" applyFont="1" applyFill="1" applyBorder="1" applyAlignment="1">
      <alignment horizontal="justify"/>
    </xf>
    <xf numFmtId="164" fontId="10" fillId="3" borderId="34" xfId="0" applyNumberFormat="1" applyFont="1" applyFill="1" applyBorder="1" applyAlignment="1">
      <alignment horizontal="right"/>
    </xf>
    <xf numFmtId="0" fontId="5" fillId="6" borderId="58" xfId="0" applyFont="1" applyFill="1" applyBorder="1" applyAlignment="1">
      <alignment horizontal="justify"/>
    </xf>
    <xf numFmtId="0" fontId="5" fillId="6" borderId="5" xfId="0" applyFont="1" applyFill="1" applyBorder="1" applyAlignment="1">
      <alignment horizontal="justify"/>
    </xf>
    <xf numFmtId="0" fontId="5" fillId="6" borderId="6" xfId="0" applyFont="1" applyFill="1" applyBorder="1" applyAlignment="1">
      <alignment horizontal="justify"/>
    </xf>
    <xf numFmtId="164" fontId="7" fillId="3" borderId="34" xfId="0" applyNumberFormat="1" applyFont="1" applyFill="1" applyBorder="1" applyAlignment="1">
      <alignment horizontal="right"/>
    </xf>
    <xf numFmtId="164" fontId="7" fillId="3" borderId="28" xfId="0" applyNumberFormat="1" applyFont="1" applyFill="1" applyBorder="1" applyAlignment="1">
      <alignment horizontal="right"/>
    </xf>
    <xf numFmtId="0" fontId="7" fillId="3" borderId="5" xfId="0" applyFont="1" applyFill="1" applyBorder="1" applyAlignment="1">
      <alignment horizontal="left"/>
    </xf>
    <xf numFmtId="0" fontId="8" fillId="3" borderId="3" xfId="1" applyFont="1" applyFill="1" applyBorder="1" applyAlignment="1">
      <alignment horizontal="left"/>
    </xf>
    <xf numFmtId="0" fontId="8" fillId="3" borderId="5" xfId="1" applyFont="1" applyFill="1" applyBorder="1" applyAlignment="1">
      <alignment horizontal="left"/>
    </xf>
    <xf numFmtId="0" fontId="8" fillId="3" borderId="6" xfId="1" applyFont="1" applyFill="1" applyBorder="1" applyAlignment="1">
      <alignment horizontal="left"/>
    </xf>
    <xf numFmtId="0" fontId="19" fillId="6" borderId="5" xfId="1" applyFont="1" applyFill="1" applyBorder="1" applyAlignment="1">
      <alignment horizontal="left"/>
    </xf>
    <xf numFmtId="3" fontId="19" fillId="6" borderId="5" xfId="1" applyNumberFormat="1" applyFont="1" applyFill="1" applyBorder="1" applyAlignment="1">
      <alignment horizontal="left"/>
    </xf>
    <xf numFmtId="3" fontId="19" fillId="6" borderId="6" xfId="1" applyNumberFormat="1" applyFont="1" applyFill="1" applyBorder="1" applyAlignment="1">
      <alignment horizontal="left"/>
    </xf>
    <xf numFmtId="0" fontId="8" fillId="3" borderId="7" xfId="1" applyFont="1" applyFill="1" applyBorder="1" applyAlignment="1">
      <alignment horizontal="left"/>
    </xf>
    <xf numFmtId="0" fontId="8" fillId="3" borderId="9" xfId="1" applyFont="1" applyFill="1" applyBorder="1" applyAlignment="1">
      <alignment horizontal="left"/>
    </xf>
    <xf numFmtId="3" fontId="8" fillId="3" borderId="9" xfId="1" applyNumberFormat="1" applyFont="1" applyFill="1" applyBorder="1" applyAlignment="1" applyProtection="1">
      <alignment horizontal="left"/>
      <protection locked="0"/>
    </xf>
    <xf numFmtId="3" fontId="8" fillId="3" borderId="9" xfId="1" applyNumberFormat="1" applyFont="1" applyFill="1" applyBorder="1" applyAlignment="1">
      <alignment horizontal="left"/>
    </xf>
    <xf numFmtId="3" fontId="8" fillId="3" borderId="10" xfId="1" applyNumberFormat="1" applyFont="1" applyFill="1" applyBorder="1" applyAlignment="1">
      <alignment horizontal="left"/>
    </xf>
    <xf numFmtId="0" fontId="19" fillId="8" borderId="1" xfId="1" applyFont="1" applyFill="1" applyBorder="1" applyAlignment="1">
      <alignment horizontal="left" wrapText="1" shrinkToFit="1"/>
    </xf>
    <xf numFmtId="0" fontId="19" fillId="8" borderId="5" xfId="1" applyFont="1" applyFill="1" applyBorder="1" applyAlignment="1">
      <alignment horizontal="left" wrapText="1" shrinkToFit="1"/>
    </xf>
    <xf numFmtId="3" fontId="19" fillId="8" borderId="5" xfId="1" applyNumberFormat="1" applyFont="1" applyFill="1" applyBorder="1" applyAlignment="1">
      <alignment horizontal="left" wrapText="1" shrinkToFit="1"/>
    </xf>
    <xf numFmtId="3" fontId="19" fillId="8" borderId="6" xfId="1" applyNumberFormat="1" applyFont="1" applyFill="1" applyBorder="1" applyAlignment="1">
      <alignment horizontal="left" wrapText="1" shrinkToFit="1"/>
    </xf>
    <xf numFmtId="0" fontId="19" fillId="12" borderId="7" xfId="1" applyFont="1" applyFill="1" applyBorder="1" applyAlignment="1">
      <alignment horizontal="left"/>
    </xf>
    <xf numFmtId="0" fontId="19" fillId="12" borderId="0" xfId="1" applyFont="1" applyFill="1" applyBorder="1" applyAlignment="1">
      <alignment horizontal="left"/>
    </xf>
    <xf numFmtId="0" fontId="19" fillId="12" borderId="8" xfId="1" applyFont="1" applyFill="1" applyBorder="1" applyAlignment="1">
      <alignment horizontal="left"/>
    </xf>
    <xf numFmtId="0" fontId="19" fillId="12" borderId="9" xfId="1" applyFont="1" applyFill="1" applyBorder="1" applyAlignment="1">
      <alignment horizontal="left"/>
    </xf>
    <xf numFmtId="3" fontId="19" fillId="12" borderId="9" xfId="1" applyNumberFormat="1" applyFont="1" applyFill="1" applyBorder="1" applyAlignment="1">
      <alignment horizontal="left"/>
    </xf>
    <xf numFmtId="3" fontId="19" fillId="12" borderId="10" xfId="1" applyNumberFormat="1" applyFont="1" applyFill="1" applyBorder="1" applyAlignment="1">
      <alignment horizontal="left"/>
    </xf>
    <xf numFmtId="0" fontId="8" fillId="3" borderId="11" xfId="1" applyFont="1" applyFill="1" applyBorder="1" applyAlignment="1">
      <alignment horizontal="left"/>
    </xf>
    <xf numFmtId="0" fontId="8" fillId="3" borderId="12" xfId="1" applyFont="1" applyFill="1" applyBorder="1" applyAlignment="1">
      <alignment horizontal="left"/>
    </xf>
    <xf numFmtId="0" fontId="8" fillId="3" borderId="16" xfId="1" applyFont="1" applyFill="1" applyBorder="1" applyAlignment="1">
      <alignment horizontal="left"/>
    </xf>
    <xf numFmtId="3" fontId="8" fillId="3" borderId="16" xfId="1" applyNumberFormat="1" applyFont="1" applyFill="1" applyBorder="1" applyAlignment="1" applyProtection="1">
      <alignment horizontal="left"/>
      <protection locked="0"/>
    </xf>
    <xf numFmtId="3" fontId="8" fillId="3" borderId="17" xfId="1" applyNumberFormat="1" applyFont="1" applyFill="1" applyBorder="1" applyAlignment="1" applyProtection="1">
      <alignment horizontal="left"/>
      <protection locked="0"/>
    </xf>
    <xf numFmtId="0" fontId="8" fillId="3" borderId="0" xfId="1" applyFont="1" applyFill="1" applyBorder="1" applyAlignment="1">
      <alignment horizontal="left"/>
    </xf>
    <xf numFmtId="0" fontId="8" fillId="3" borderId="21" xfId="1" applyFont="1" applyFill="1" applyBorder="1" applyAlignment="1">
      <alignment horizontal="left"/>
    </xf>
    <xf numFmtId="3" fontId="8" fillId="3" borderId="21" xfId="1" applyNumberFormat="1" applyFont="1" applyFill="1" applyBorder="1" applyAlignment="1" applyProtection="1">
      <alignment horizontal="left"/>
      <protection locked="0"/>
    </xf>
    <xf numFmtId="3" fontId="8" fillId="3" borderId="21" xfId="1" applyNumberFormat="1" applyFont="1" applyFill="1" applyBorder="1" applyAlignment="1">
      <alignment horizontal="left"/>
    </xf>
    <xf numFmtId="3" fontId="8" fillId="3" borderId="22" xfId="1" applyNumberFormat="1" applyFont="1" applyFill="1" applyBorder="1" applyAlignment="1">
      <alignment horizontal="left"/>
    </xf>
    <xf numFmtId="3" fontId="8" fillId="3" borderId="22" xfId="1" applyNumberFormat="1" applyFont="1" applyFill="1" applyBorder="1" applyAlignment="1" applyProtection="1">
      <alignment horizontal="left"/>
      <protection locked="0"/>
    </xf>
    <xf numFmtId="0" fontId="8" fillId="3" borderId="24" xfId="1" applyFont="1" applyFill="1" applyBorder="1" applyAlignment="1">
      <alignment horizontal="left"/>
    </xf>
    <xf numFmtId="0" fontId="8" fillId="3" borderId="28" xfId="1" applyFont="1" applyFill="1" applyBorder="1" applyAlignment="1">
      <alignment horizontal="left"/>
    </xf>
    <xf numFmtId="1" fontId="8" fillId="3" borderId="16" xfId="1" applyNumberFormat="1" applyFont="1" applyFill="1" applyBorder="1" applyAlignment="1" applyProtection="1">
      <alignment horizontal="left"/>
      <protection locked="0"/>
    </xf>
    <xf numFmtId="1" fontId="8" fillId="3" borderId="16" xfId="1" applyNumberFormat="1" applyFont="1" applyFill="1" applyBorder="1" applyAlignment="1">
      <alignment horizontal="left"/>
    </xf>
    <xf numFmtId="1" fontId="8" fillId="3" borderId="17" xfId="1" applyNumberFormat="1" applyFont="1" applyFill="1" applyBorder="1" applyAlignment="1">
      <alignment horizontal="left"/>
    </xf>
    <xf numFmtId="1" fontId="8" fillId="3" borderId="21" xfId="1" applyNumberFormat="1" applyFont="1" applyFill="1" applyBorder="1" applyAlignment="1" applyProtection="1">
      <alignment horizontal="left"/>
      <protection locked="0"/>
    </xf>
    <xf numFmtId="1" fontId="8" fillId="3" borderId="22" xfId="1" applyNumberFormat="1" applyFont="1" applyFill="1" applyBorder="1" applyAlignment="1" applyProtection="1">
      <alignment horizontal="left"/>
      <protection locked="0"/>
    </xf>
    <xf numFmtId="1" fontId="8" fillId="3" borderId="21" xfId="1" applyNumberFormat="1" applyFont="1" applyFill="1" applyBorder="1" applyAlignment="1">
      <alignment horizontal="left"/>
    </xf>
    <xf numFmtId="1" fontId="8" fillId="3" borderId="22" xfId="1" applyNumberFormat="1" applyFont="1" applyFill="1" applyBorder="1" applyAlignment="1">
      <alignment horizontal="left"/>
    </xf>
    <xf numFmtId="1" fontId="7" fillId="3" borderId="21" xfId="0" applyNumberFormat="1" applyFont="1" applyFill="1" applyBorder="1" applyAlignment="1">
      <alignment horizontal="left"/>
    </xf>
    <xf numFmtId="0" fontId="8" fillId="3" borderId="32" xfId="1" applyFont="1" applyFill="1" applyBorder="1" applyAlignment="1">
      <alignment horizontal="left"/>
    </xf>
    <xf numFmtId="0" fontId="8" fillId="3" borderId="8" xfId="1" applyFont="1" applyFill="1" applyBorder="1" applyAlignment="1">
      <alignment horizontal="left"/>
    </xf>
    <xf numFmtId="49" fontId="8" fillId="3" borderId="21" xfId="1" applyNumberFormat="1" applyFont="1" applyFill="1" applyBorder="1" applyAlignment="1">
      <alignment horizontal="left"/>
    </xf>
    <xf numFmtId="0" fontId="8" fillId="3" borderId="33" xfId="1" applyFont="1" applyFill="1" applyBorder="1" applyAlignment="1">
      <alignment horizontal="left"/>
    </xf>
    <xf numFmtId="49" fontId="8" fillId="3" borderId="28" xfId="1" applyNumberFormat="1" applyFont="1" applyFill="1" applyBorder="1" applyAlignment="1">
      <alignment horizontal="left"/>
    </xf>
    <xf numFmtId="0" fontId="19" fillId="8" borderId="7" xfId="1" applyFont="1" applyFill="1" applyBorder="1" applyAlignment="1">
      <alignment horizontal="left"/>
    </xf>
    <xf numFmtId="0" fontId="19" fillId="8" borderId="0" xfId="1" applyFont="1" applyFill="1" applyBorder="1" applyAlignment="1">
      <alignment horizontal="left"/>
    </xf>
    <xf numFmtId="0" fontId="19" fillId="8" borderId="8" xfId="1" applyFont="1" applyFill="1" applyBorder="1" applyAlignment="1">
      <alignment horizontal="left"/>
    </xf>
    <xf numFmtId="49" fontId="19" fillId="8" borderId="9" xfId="1" applyNumberFormat="1" applyFont="1" applyFill="1" applyBorder="1" applyAlignment="1">
      <alignment horizontal="left"/>
    </xf>
    <xf numFmtId="3" fontId="19" fillId="8" borderId="9" xfId="1" applyNumberFormat="1" applyFont="1" applyFill="1" applyBorder="1" applyAlignment="1" applyProtection="1">
      <alignment horizontal="left"/>
      <protection locked="0"/>
    </xf>
    <xf numFmtId="3" fontId="19" fillId="8" borderId="10" xfId="1" applyNumberFormat="1" applyFont="1" applyFill="1" applyBorder="1" applyAlignment="1" applyProtection="1">
      <alignment horizontal="left"/>
      <protection locked="0"/>
    </xf>
    <xf numFmtId="0" fontId="19" fillId="12" borderId="1" xfId="1" applyFont="1" applyFill="1" applyBorder="1" applyAlignment="1">
      <alignment horizontal="left"/>
    </xf>
    <xf numFmtId="0" fontId="19" fillId="12" borderId="2" xfId="1" applyFont="1" applyFill="1" applyBorder="1" applyAlignment="1">
      <alignment horizontal="left"/>
    </xf>
    <xf numFmtId="0" fontId="19" fillId="12" borderId="3" xfId="1" applyFont="1" applyFill="1" applyBorder="1" applyAlignment="1">
      <alignment horizontal="left"/>
    </xf>
    <xf numFmtId="49" fontId="19" fillId="12" borderId="5" xfId="1" applyNumberFormat="1" applyFont="1" applyFill="1" applyBorder="1" applyAlignment="1">
      <alignment horizontal="left"/>
    </xf>
    <xf numFmtId="3" fontId="19" fillId="12" borderId="5" xfId="1" applyNumberFormat="1" applyFont="1" applyFill="1" applyBorder="1" applyAlignment="1" applyProtection="1">
      <alignment horizontal="left"/>
      <protection locked="0"/>
    </xf>
    <xf numFmtId="3" fontId="19" fillId="12" borderId="6" xfId="1" applyNumberFormat="1" applyFont="1" applyFill="1" applyBorder="1" applyAlignment="1" applyProtection="1">
      <alignment horizontal="left"/>
      <protection locked="0"/>
    </xf>
    <xf numFmtId="49" fontId="8" fillId="3" borderId="34" xfId="1" applyNumberFormat="1" applyFont="1" applyFill="1" applyBorder="1" applyAlignment="1">
      <alignment horizontal="left"/>
    </xf>
    <xf numFmtId="3" fontId="8" fillId="3" borderId="34" xfId="1" applyNumberFormat="1" applyFont="1" applyFill="1" applyBorder="1" applyAlignment="1" applyProtection="1">
      <alignment horizontal="left"/>
      <protection locked="0"/>
    </xf>
    <xf numFmtId="3" fontId="8" fillId="3" borderId="34" xfId="1" applyNumberFormat="1" applyFont="1" applyFill="1" applyBorder="1" applyAlignment="1">
      <alignment horizontal="left"/>
    </xf>
    <xf numFmtId="3" fontId="8" fillId="3" borderId="35" xfId="1" applyNumberFormat="1" applyFont="1" applyFill="1" applyBorder="1" applyAlignment="1">
      <alignment horizontal="left"/>
    </xf>
    <xf numFmtId="49" fontId="8" fillId="3" borderId="36" xfId="1" applyNumberFormat="1" applyFont="1" applyFill="1" applyBorder="1" applyAlignment="1">
      <alignment horizontal="left"/>
    </xf>
    <xf numFmtId="3" fontId="8" fillId="3" borderId="35" xfId="1" applyNumberFormat="1" applyFont="1" applyFill="1" applyBorder="1" applyAlignment="1" applyProtection="1">
      <alignment horizontal="left"/>
      <protection locked="0"/>
    </xf>
    <xf numFmtId="3" fontId="8" fillId="3" borderId="36" xfId="1" applyNumberFormat="1" applyFont="1" applyFill="1" applyBorder="1" applyAlignment="1" applyProtection="1">
      <alignment horizontal="left"/>
      <protection locked="0"/>
    </xf>
    <xf numFmtId="3" fontId="8" fillId="3" borderId="36" xfId="1" applyNumberFormat="1" applyFont="1" applyFill="1" applyBorder="1" applyAlignment="1">
      <alignment horizontal="left"/>
    </xf>
    <xf numFmtId="3" fontId="8" fillId="3" borderId="37" xfId="1" applyNumberFormat="1" applyFont="1" applyFill="1" applyBorder="1" applyAlignment="1">
      <alignment horizontal="left"/>
    </xf>
    <xf numFmtId="49" fontId="8" fillId="3" borderId="16" xfId="1" applyNumberFormat="1" applyFont="1" applyFill="1" applyBorder="1" applyAlignment="1">
      <alignment horizontal="left"/>
    </xf>
    <xf numFmtId="3" fontId="8" fillId="3" borderId="16" xfId="1" applyNumberFormat="1" applyFont="1" applyFill="1" applyBorder="1" applyAlignment="1">
      <alignment horizontal="left"/>
    </xf>
    <xf numFmtId="3" fontId="8" fillId="3" borderId="17" xfId="1" applyNumberFormat="1" applyFont="1" applyFill="1" applyBorder="1" applyAlignment="1">
      <alignment horizontal="left"/>
    </xf>
    <xf numFmtId="3" fontId="8" fillId="3" borderId="28" xfId="1" applyNumberFormat="1" applyFont="1" applyFill="1" applyBorder="1" applyAlignment="1" applyProtection="1">
      <alignment horizontal="left"/>
      <protection locked="0"/>
    </xf>
    <xf numFmtId="3" fontId="8" fillId="3" borderId="28" xfId="1" applyNumberFormat="1" applyFont="1" applyFill="1" applyBorder="1" applyAlignment="1">
      <alignment horizontal="left"/>
    </xf>
    <xf numFmtId="3" fontId="8" fillId="3" borderId="29" xfId="1" applyNumberFormat="1" applyFont="1" applyFill="1" applyBorder="1" applyAlignment="1">
      <alignment horizontal="left"/>
    </xf>
    <xf numFmtId="49" fontId="19" fillId="6" borderId="34" xfId="1" applyNumberFormat="1" applyFont="1" applyFill="1" applyBorder="1" applyAlignment="1">
      <alignment horizontal="left"/>
    </xf>
    <xf numFmtId="3" fontId="19" fillId="6" borderId="34" xfId="1" applyNumberFormat="1" applyFont="1" applyFill="1" applyBorder="1" applyAlignment="1">
      <alignment horizontal="left"/>
    </xf>
    <xf numFmtId="3" fontId="19" fillId="6" borderId="35" xfId="1" applyNumberFormat="1" applyFont="1" applyFill="1" applyBorder="1" applyAlignment="1">
      <alignment horizontal="left"/>
    </xf>
    <xf numFmtId="0" fontId="19" fillId="8" borderId="41" xfId="1" applyFont="1" applyFill="1" applyBorder="1" applyAlignment="1">
      <alignment horizontal="left"/>
    </xf>
    <xf numFmtId="49" fontId="19" fillId="8" borderId="36" xfId="1" applyNumberFormat="1" applyFont="1" applyFill="1" applyBorder="1" applyAlignment="1">
      <alignment horizontal="left"/>
    </xf>
    <xf numFmtId="3" fontId="19" fillId="8" borderId="36" xfId="1" applyNumberFormat="1" applyFont="1" applyFill="1" applyBorder="1" applyAlignment="1">
      <alignment horizontal="left"/>
    </xf>
    <xf numFmtId="3" fontId="19" fillId="8" borderId="37" xfId="1" applyNumberFormat="1" applyFont="1" applyFill="1" applyBorder="1" applyAlignment="1">
      <alignment horizontal="left"/>
    </xf>
    <xf numFmtId="0" fontId="19" fillId="12" borderId="11" xfId="1" applyFont="1" applyFill="1" applyBorder="1" applyAlignment="1">
      <alignment horizontal="left"/>
    </xf>
    <xf numFmtId="0" fontId="19" fillId="12" borderId="12" xfId="1" applyFont="1" applyFill="1" applyBorder="1" applyAlignment="1">
      <alignment horizontal="left"/>
    </xf>
    <xf numFmtId="0" fontId="19" fillId="12" borderId="31" xfId="1" applyFont="1" applyFill="1" applyBorder="1" applyAlignment="1">
      <alignment horizontal="left"/>
    </xf>
    <xf numFmtId="49" fontId="19" fillId="12" borderId="16" xfId="1" applyNumberFormat="1" applyFont="1" applyFill="1" applyBorder="1" applyAlignment="1">
      <alignment horizontal="left"/>
    </xf>
    <xf numFmtId="3" fontId="19" fillId="12" borderId="16" xfId="1" applyNumberFormat="1" applyFont="1" applyFill="1" applyBorder="1" applyAlignment="1">
      <alignment horizontal="left"/>
    </xf>
    <xf numFmtId="3" fontId="19" fillId="12" borderId="17" xfId="1" applyNumberFormat="1" applyFont="1" applyFill="1" applyBorder="1" applyAlignment="1">
      <alignment horizontal="left"/>
    </xf>
    <xf numFmtId="49" fontId="19" fillId="12" borderId="9" xfId="1" applyNumberFormat="1" applyFont="1" applyFill="1" applyBorder="1" applyAlignment="1">
      <alignment horizontal="left"/>
    </xf>
    <xf numFmtId="0" fontId="8" fillId="3" borderId="3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left"/>
    </xf>
    <xf numFmtId="0" fontId="8" fillId="3" borderId="2" xfId="1" applyFont="1" applyFill="1" applyBorder="1" applyAlignment="1">
      <alignment horizontal="left"/>
    </xf>
    <xf numFmtId="49" fontId="8" fillId="3" borderId="5" xfId="1" applyNumberFormat="1" applyFont="1" applyFill="1" applyBorder="1" applyAlignment="1">
      <alignment horizontal="left"/>
    </xf>
    <xf numFmtId="3" fontId="8" fillId="3" borderId="5" xfId="1" applyNumberFormat="1" applyFont="1" applyFill="1" applyBorder="1" applyAlignment="1" applyProtection="1">
      <alignment horizontal="left"/>
      <protection locked="0"/>
    </xf>
    <xf numFmtId="3" fontId="8" fillId="3" borderId="6" xfId="1" applyNumberFormat="1" applyFont="1" applyFill="1" applyBorder="1" applyAlignment="1">
      <alignment horizontal="left"/>
    </xf>
    <xf numFmtId="49" fontId="8" fillId="3" borderId="9" xfId="1" applyNumberFormat="1" applyFont="1" applyFill="1" applyBorder="1" applyAlignment="1">
      <alignment horizontal="left"/>
    </xf>
    <xf numFmtId="3" fontId="8" fillId="3" borderId="10" xfId="1" applyNumberFormat="1" applyFont="1" applyFill="1" applyBorder="1" applyAlignment="1" applyProtection="1">
      <alignment horizontal="left"/>
      <protection locked="0"/>
    </xf>
    <xf numFmtId="3" fontId="19" fillId="8" borderId="9" xfId="1" applyNumberFormat="1" applyFont="1" applyFill="1" applyBorder="1" applyAlignment="1">
      <alignment horizontal="left"/>
    </xf>
    <xf numFmtId="3" fontId="19" fillId="8" borderId="10" xfId="1" applyNumberFormat="1" applyFont="1" applyFill="1" applyBorder="1" applyAlignment="1">
      <alignment horizontal="left"/>
    </xf>
    <xf numFmtId="3" fontId="19" fillId="12" borderId="5" xfId="1" applyNumberFormat="1" applyFont="1" applyFill="1" applyBorder="1" applyAlignment="1">
      <alignment horizontal="left"/>
    </xf>
    <xf numFmtId="3" fontId="19" fillId="12" borderId="6" xfId="1" applyNumberFormat="1" applyFont="1" applyFill="1" applyBorder="1" applyAlignment="1">
      <alignment horizontal="left"/>
    </xf>
    <xf numFmtId="3" fontId="8" fillId="3" borderId="29" xfId="1" applyNumberFormat="1" applyFont="1" applyFill="1" applyBorder="1" applyAlignment="1" applyProtection="1">
      <alignment horizontal="left"/>
      <protection locked="0"/>
    </xf>
    <xf numFmtId="0" fontId="19" fillId="12" borderId="5" xfId="1" applyFont="1" applyFill="1" applyBorder="1" applyAlignment="1">
      <alignment horizontal="left"/>
    </xf>
    <xf numFmtId="0" fontId="8" fillId="3" borderId="34" xfId="1" applyFont="1" applyFill="1" applyBorder="1" applyAlignment="1">
      <alignment horizontal="left"/>
    </xf>
    <xf numFmtId="0" fontId="8" fillId="3" borderId="23" xfId="1" applyFont="1" applyFill="1" applyBorder="1" applyAlignment="1">
      <alignment horizontal="left"/>
    </xf>
    <xf numFmtId="0" fontId="8" fillId="12" borderId="1" xfId="1" applyFont="1" applyFill="1" applyBorder="1" applyAlignment="1">
      <alignment horizontal="left"/>
    </xf>
    <xf numFmtId="0" fontId="8" fillId="12" borderId="2" xfId="1" applyFont="1" applyFill="1" applyBorder="1" applyAlignment="1">
      <alignment horizontal="left"/>
    </xf>
    <xf numFmtId="0" fontId="8" fillId="12" borderId="3" xfId="1" applyFont="1" applyFill="1" applyBorder="1" applyAlignment="1">
      <alignment horizontal="left"/>
    </xf>
    <xf numFmtId="0" fontId="8" fillId="12" borderId="5" xfId="1" applyFont="1" applyFill="1" applyBorder="1" applyAlignment="1">
      <alignment horizontal="left"/>
    </xf>
    <xf numFmtId="3" fontId="8" fillId="12" borderId="5" xfId="1" applyNumberFormat="1" applyFont="1" applyFill="1" applyBorder="1" applyAlignment="1">
      <alignment horizontal="left"/>
    </xf>
    <xf numFmtId="3" fontId="8" fillId="12" borderId="6" xfId="1" applyNumberFormat="1" applyFont="1" applyFill="1" applyBorder="1" applyAlignment="1">
      <alignment horizontal="left"/>
    </xf>
    <xf numFmtId="0" fontId="19" fillId="8" borderId="1" xfId="1" applyFont="1" applyFill="1" applyBorder="1" applyAlignment="1">
      <alignment horizontal="left"/>
    </xf>
    <xf numFmtId="0" fontId="19" fillId="8" borderId="2" xfId="1" applyFont="1" applyFill="1" applyBorder="1" applyAlignment="1">
      <alignment horizontal="left"/>
    </xf>
    <xf numFmtId="0" fontId="19" fillId="8" borderId="3" xfId="1" applyFont="1" applyFill="1" applyBorder="1" applyAlignment="1">
      <alignment horizontal="left"/>
    </xf>
    <xf numFmtId="0" fontId="19" fillId="8" borderId="5" xfId="1" applyFont="1" applyFill="1" applyBorder="1" applyAlignment="1">
      <alignment horizontal="left"/>
    </xf>
    <xf numFmtId="3" fontId="19" fillId="8" borderId="5" xfId="1" applyNumberFormat="1" applyFont="1" applyFill="1" applyBorder="1" applyAlignment="1">
      <alignment horizontal="left"/>
    </xf>
    <xf numFmtId="3" fontId="19" fillId="8" borderId="6" xfId="1" applyNumberFormat="1" applyFont="1" applyFill="1" applyBorder="1" applyAlignment="1">
      <alignment horizontal="left"/>
    </xf>
    <xf numFmtId="3" fontId="8" fillId="3" borderId="45" xfId="1" applyNumberFormat="1" applyFont="1" applyFill="1" applyBorder="1" applyAlignment="1" applyProtection="1">
      <alignment horizontal="left"/>
      <protection locked="0"/>
    </xf>
    <xf numFmtId="3" fontId="8" fillId="3" borderId="62" xfId="1" applyNumberFormat="1" applyFont="1" applyFill="1" applyBorder="1" applyAlignment="1" applyProtection="1">
      <alignment horizontal="left"/>
      <protection locked="0"/>
    </xf>
    <xf numFmtId="0" fontId="8" fillId="3" borderId="32" xfId="1" applyFont="1" applyFill="1" applyBorder="1" applyAlignment="1" applyProtection="1">
      <protection hidden="1"/>
    </xf>
    <xf numFmtId="0" fontId="8" fillId="3" borderId="5" xfId="1" applyFont="1" applyFill="1" applyBorder="1" applyAlignment="1" applyProtection="1">
      <alignment horizontal="right"/>
      <protection hidden="1"/>
    </xf>
    <xf numFmtId="0" fontId="8" fillId="3" borderId="5" xfId="1" applyFont="1" applyFill="1" applyBorder="1" applyAlignment="1" applyProtection="1">
      <alignment horizontal="center"/>
      <protection hidden="1"/>
    </xf>
    <xf numFmtId="0" fontId="7" fillId="3" borderId="6" xfId="0" applyFont="1" applyFill="1" applyBorder="1" applyAlignment="1">
      <alignment horizontal="center"/>
    </xf>
    <xf numFmtId="0" fontId="8" fillId="3" borderId="16" xfId="1" applyFont="1" applyFill="1" applyBorder="1" applyAlignment="1" applyProtection="1">
      <alignment horizontal="center"/>
      <protection hidden="1"/>
    </xf>
    <xf numFmtId="3" fontId="8" fillId="3" borderId="32" xfId="1" applyNumberFormat="1" applyFont="1" applyFill="1" applyBorder="1" applyAlignment="1" applyProtection="1">
      <alignment horizontal="right"/>
      <protection locked="0"/>
    </xf>
    <xf numFmtId="3" fontId="8" fillId="3" borderId="61" xfId="1" applyNumberFormat="1" applyFont="1" applyFill="1" applyBorder="1" applyAlignment="1" applyProtection="1">
      <alignment horizontal="right"/>
      <protection locked="0"/>
    </xf>
    <xf numFmtId="0" fontId="8" fillId="3" borderId="48" xfId="1" applyFont="1" applyFill="1" applyBorder="1" applyAlignment="1" applyProtection="1">
      <alignment horizontal="center"/>
      <protection hidden="1"/>
    </xf>
    <xf numFmtId="0" fontId="8" fillId="3" borderId="21" xfId="1" applyFont="1" applyFill="1" applyBorder="1" applyAlignment="1" applyProtection="1">
      <alignment horizontal="center"/>
      <protection hidden="1"/>
    </xf>
    <xf numFmtId="3" fontId="8" fillId="3" borderId="21" xfId="1" applyNumberFormat="1" applyFont="1" applyFill="1" applyBorder="1" applyAlignment="1" applyProtection="1">
      <alignment horizontal="right"/>
      <protection locked="0"/>
    </xf>
    <xf numFmtId="3" fontId="8" fillId="3" borderId="22" xfId="1" applyNumberFormat="1" applyFont="1" applyFill="1" applyBorder="1" applyAlignment="1" applyProtection="1">
      <alignment horizontal="right"/>
      <protection locked="0"/>
    </xf>
    <xf numFmtId="0" fontId="19" fillId="12" borderId="21" xfId="1" applyFont="1" applyFill="1" applyBorder="1" applyAlignment="1" applyProtection="1">
      <alignment horizontal="center"/>
      <protection hidden="1"/>
    </xf>
    <xf numFmtId="3" fontId="19" fillId="12" borderId="21" xfId="1" applyNumberFormat="1" applyFont="1" applyFill="1" applyBorder="1" applyAlignment="1" applyProtection="1">
      <alignment horizontal="right"/>
      <protection hidden="1"/>
    </xf>
    <xf numFmtId="3" fontId="19" fillId="12" borderId="49" xfId="1" applyNumberFormat="1" applyFont="1" applyFill="1" applyBorder="1" applyAlignment="1" applyProtection="1">
      <alignment horizontal="right"/>
      <protection hidden="1"/>
    </xf>
    <xf numFmtId="0" fontId="8" fillId="3" borderId="7" xfId="1" applyFont="1" applyFill="1" applyBorder="1" applyAlignment="1" applyProtection="1">
      <alignment horizontal="center"/>
      <protection hidden="1"/>
    </xf>
    <xf numFmtId="0" fontId="8" fillId="3" borderId="0" xfId="1" applyFont="1" applyFill="1" applyBorder="1" applyAlignment="1" applyProtection="1">
      <alignment horizontal="center"/>
      <protection hidden="1"/>
    </xf>
    <xf numFmtId="3" fontId="8" fillId="3" borderId="49" xfId="1" applyNumberFormat="1" applyFont="1" applyFill="1" applyBorder="1" applyAlignment="1" applyProtection="1">
      <alignment horizontal="right"/>
      <protection locked="0"/>
    </xf>
    <xf numFmtId="0" fontId="8" fillId="3" borderId="39" xfId="1" applyFont="1" applyFill="1" applyBorder="1" applyAlignment="1" applyProtection="1">
      <alignment horizontal="center"/>
      <protection hidden="1"/>
    </xf>
    <xf numFmtId="0" fontId="19" fillId="12" borderId="41" xfId="1" applyFont="1" applyFill="1" applyBorder="1" applyAlignment="1" applyProtection="1">
      <alignment horizontal="center"/>
      <protection hidden="1"/>
    </xf>
    <xf numFmtId="3" fontId="19" fillId="12" borderId="21" xfId="1" applyNumberFormat="1" applyFont="1" applyFill="1" applyBorder="1" applyAlignment="1">
      <alignment horizontal="right"/>
    </xf>
    <xf numFmtId="3" fontId="19" fillId="12" borderId="49" xfId="1" applyNumberFormat="1" applyFont="1" applyFill="1" applyBorder="1" applyAlignment="1">
      <alignment horizontal="right"/>
    </xf>
    <xf numFmtId="0" fontId="8" fillId="3" borderId="38" xfId="1" applyFont="1" applyFill="1" applyBorder="1" applyAlignment="1" applyProtection="1">
      <alignment horizontal="center"/>
      <protection hidden="1"/>
    </xf>
    <xf numFmtId="0" fontId="19" fillId="8" borderId="21" xfId="1" applyFont="1" applyFill="1" applyBorder="1" applyAlignment="1" applyProtection="1">
      <alignment horizontal="center"/>
      <protection hidden="1"/>
    </xf>
    <xf numFmtId="3" fontId="19" fillId="8" borderId="21" xfId="1" applyNumberFormat="1" applyFont="1" applyFill="1" applyBorder="1" applyAlignment="1">
      <alignment horizontal="right"/>
    </xf>
    <xf numFmtId="3" fontId="19" fillId="8" borderId="49" xfId="1" applyNumberFormat="1" applyFont="1" applyFill="1" applyBorder="1" applyAlignment="1">
      <alignment horizontal="right"/>
    </xf>
    <xf numFmtId="0" fontId="19" fillId="8" borderId="41" xfId="1" applyFont="1" applyFill="1" applyBorder="1" applyAlignment="1" applyProtection="1">
      <alignment horizontal="center"/>
      <protection hidden="1"/>
    </xf>
    <xf numFmtId="0" fontId="8" fillId="8" borderId="48" xfId="1" applyFont="1" applyFill="1" applyBorder="1" applyAlignment="1" applyProtection="1">
      <alignment horizontal="center"/>
      <protection hidden="1"/>
    </xf>
    <xf numFmtId="0" fontId="8" fillId="8" borderId="21" xfId="1" applyFont="1" applyFill="1" applyBorder="1" applyAlignment="1" applyProtection="1">
      <alignment horizontal="center"/>
      <protection hidden="1"/>
    </xf>
    <xf numFmtId="3" fontId="8" fillId="8" borderId="21" xfId="1" applyNumberFormat="1" applyFont="1" applyFill="1" applyBorder="1" applyAlignment="1" applyProtection="1">
      <alignment horizontal="right"/>
      <protection locked="0"/>
    </xf>
    <xf numFmtId="3" fontId="8" fillId="8" borderId="22" xfId="1" applyNumberFormat="1" applyFont="1" applyFill="1" applyBorder="1" applyAlignment="1" applyProtection="1">
      <alignment horizontal="right"/>
      <protection locked="0"/>
    </xf>
    <xf numFmtId="3" fontId="8" fillId="8" borderId="49" xfId="1" applyNumberFormat="1" applyFont="1" applyFill="1" applyBorder="1" applyAlignment="1" applyProtection="1">
      <alignment horizontal="right"/>
      <protection locked="0"/>
    </xf>
    <xf numFmtId="0" fontId="8" fillId="3" borderId="8" xfId="1" applyFont="1" applyFill="1" applyBorder="1" applyAlignment="1" applyProtection="1">
      <alignment horizontal="center"/>
      <protection hidden="1"/>
    </xf>
    <xf numFmtId="0" fontId="7" fillId="9" borderId="39" xfId="0" applyFont="1" applyFill="1" applyBorder="1" applyAlignment="1" applyProtection="1">
      <alignment horizontal="center"/>
      <protection hidden="1"/>
    </xf>
    <xf numFmtId="0" fontId="8" fillId="3" borderId="40" xfId="1" applyFont="1" applyFill="1" applyBorder="1" applyAlignment="1" applyProtection="1">
      <alignment horizontal="center"/>
      <protection hidden="1"/>
    </xf>
    <xf numFmtId="0" fontId="19" fillId="8" borderId="41" xfId="1" applyFont="1" applyFill="1" applyBorder="1" applyAlignment="1" applyProtection="1">
      <alignment horizontal="center" wrapText="1"/>
      <protection hidden="1"/>
    </xf>
    <xf numFmtId="0" fontId="19" fillId="8" borderId="7" xfId="1" applyFont="1" applyFill="1" applyBorder="1" applyAlignment="1" applyProtection="1">
      <alignment horizontal="center" wrapText="1"/>
      <protection hidden="1"/>
    </xf>
    <xf numFmtId="0" fontId="19" fillId="8" borderId="0" xfId="1" applyFont="1" applyFill="1" applyBorder="1" applyAlignment="1" applyProtection="1">
      <alignment horizontal="center" wrapText="1"/>
      <protection hidden="1"/>
    </xf>
    <xf numFmtId="0" fontId="19" fillId="8" borderId="8" xfId="1" applyFont="1" applyFill="1" applyBorder="1" applyAlignment="1" applyProtection="1">
      <alignment horizontal="center" wrapText="1"/>
      <protection hidden="1"/>
    </xf>
    <xf numFmtId="0" fontId="8" fillId="3" borderId="36" xfId="1" applyFont="1" applyFill="1" applyBorder="1" applyAlignment="1" applyProtection="1">
      <alignment horizontal="center"/>
      <protection hidden="1"/>
    </xf>
    <xf numFmtId="0" fontId="19" fillId="6" borderId="36" xfId="1" applyFont="1" applyFill="1" applyBorder="1" applyAlignment="1" applyProtection="1">
      <alignment horizontal="center"/>
      <protection hidden="1"/>
    </xf>
    <xf numFmtId="3" fontId="19" fillId="6" borderId="21" xfId="1" applyNumberFormat="1" applyFont="1" applyFill="1" applyBorder="1" applyAlignment="1"/>
    <xf numFmtId="3" fontId="19" fillId="6" borderId="22" xfId="1" applyNumberFormat="1" applyFont="1" applyFill="1" applyBorder="1" applyAlignment="1"/>
    <xf numFmtId="0" fontId="8" fillId="8" borderId="21" xfId="1" applyFont="1" applyFill="1" applyBorder="1" applyAlignment="1">
      <alignment horizontal="center"/>
    </xf>
    <xf numFmtId="3" fontId="8" fillId="8" borderId="34" xfId="1" applyNumberFormat="1" applyFont="1" applyFill="1" applyBorder="1" applyAlignment="1" applyProtection="1">
      <alignment horizontal="right"/>
      <protection locked="0"/>
    </xf>
    <xf numFmtId="3" fontId="8" fillId="8" borderId="35" xfId="1" applyNumberFormat="1" applyFont="1" applyFill="1" applyBorder="1" applyAlignment="1" applyProtection="1">
      <alignment horizontal="right"/>
      <protection locked="0"/>
    </xf>
    <xf numFmtId="0" fontId="8" fillId="8" borderId="48" xfId="1" applyFont="1" applyFill="1" applyBorder="1" applyAlignment="1">
      <alignment horizontal="center"/>
    </xf>
    <xf numFmtId="0" fontId="8" fillId="8" borderId="41" xfId="1" applyFont="1" applyFill="1" applyBorder="1" applyAlignment="1">
      <alignment horizontal="center"/>
    </xf>
    <xf numFmtId="0" fontId="8" fillId="8" borderId="42" xfId="1" applyFont="1" applyFill="1" applyBorder="1" applyAlignment="1">
      <alignment horizontal="center"/>
    </xf>
    <xf numFmtId="3" fontId="8" fillId="8" borderId="21" xfId="1" applyNumberFormat="1" applyFont="1" applyFill="1" applyBorder="1" applyAlignment="1">
      <alignment horizontal="right"/>
    </xf>
    <xf numFmtId="3" fontId="8" fillId="8" borderId="49" xfId="1" applyNumberFormat="1" applyFont="1" applyFill="1" applyBorder="1" applyAlignment="1">
      <alignment horizontal="right"/>
    </xf>
    <xf numFmtId="0" fontId="8" fillId="3" borderId="7" xfId="1" applyFont="1" applyFill="1" applyBorder="1" applyAlignment="1">
      <alignment horizontal="center"/>
    </xf>
    <xf numFmtId="0" fontId="8" fillId="3" borderId="0" xfId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/>
    </xf>
    <xf numFmtId="0" fontId="8" fillId="3" borderId="0" xfId="1" applyFont="1" applyFill="1" applyBorder="1" applyAlignment="1">
      <alignment horizontal="center"/>
    </xf>
    <xf numFmtId="0" fontId="8" fillId="3" borderId="38" xfId="1" applyFont="1" applyFill="1" applyBorder="1" applyAlignment="1">
      <alignment horizontal="center"/>
    </xf>
    <xf numFmtId="0" fontId="8" fillId="3" borderId="39" xfId="1" applyFont="1" applyFill="1" applyBorder="1" applyAlignment="1">
      <alignment horizontal="center"/>
    </xf>
    <xf numFmtId="0" fontId="8" fillId="8" borderId="19" xfId="1" applyFont="1" applyFill="1" applyBorder="1" applyAlignment="1">
      <alignment horizontal="center"/>
    </xf>
    <xf numFmtId="0" fontId="8" fillId="8" borderId="20" xfId="1" applyFont="1" applyFill="1" applyBorder="1" applyAlignment="1">
      <alignment horizontal="center"/>
    </xf>
    <xf numFmtId="0" fontId="8" fillId="6" borderId="41" xfId="1" applyFont="1" applyFill="1" applyBorder="1" applyAlignment="1">
      <alignment horizontal="center"/>
    </xf>
    <xf numFmtId="0" fontId="19" fillId="6" borderId="21" xfId="1" applyFont="1" applyFill="1" applyBorder="1" applyAlignment="1">
      <alignment horizontal="center"/>
    </xf>
    <xf numFmtId="3" fontId="19" fillId="6" borderId="21" xfId="1" applyNumberFormat="1" applyFont="1" applyFill="1" applyBorder="1" applyAlignment="1">
      <alignment horizontal="right"/>
    </xf>
    <xf numFmtId="3" fontId="19" fillId="6" borderId="49" xfId="1" applyNumberFormat="1" applyFont="1" applyFill="1" applyBorder="1" applyAlignment="1">
      <alignment horizontal="right"/>
    </xf>
    <xf numFmtId="0" fontId="8" fillId="3" borderId="8" xfId="1" applyFont="1" applyFill="1" applyBorder="1" applyAlignment="1">
      <alignment horizontal="center"/>
    </xf>
    <xf numFmtId="0" fontId="8" fillId="3" borderId="40" xfId="1" applyFont="1" applyFill="1" applyBorder="1" applyAlignment="1">
      <alignment horizontal="center"/>
    </xf>
    <xf numFmtId="0" fontId="21" fillId="14" borderId="21" xfId="1" applyFont="1" applyFill="1" applyBorder="1" applyAlignment="1">
      <alignment horizontal="center"/>
    </xf>
    <xf numFmtId="3" fontId="21" fillId="14" borderId="21" xfId="1" applyNumberFormat="1" applyFont="1" applyFill="1" applyBorder="1" applyAlignment="1">
      <alignment horizontal="right"/>
    </xf>
    <xf numFmtId="3" fontId="21" fillId="14" borderId="49" xfId="1" applyNumberFormat="1" applyFont="1" applyFill="1" applyBorder="1" applyAlignment="1">
      <alignment horizontal="right"/>
    </xf>
    <xf numFmtId="0" fontId="19" fillId="8" borderId="21" xfId="1" applyFont="1" applyFill="1" applyBorder="1" applyAlignment="1">
      <alignment horizontal="center"/>
    </xf>
    <xf numFmtId="0" fontId="8" fillId="3" borderId="48" xfId="1" applyFont="1" applyFill="1" applyBorder="1" applyAlignment="1">
      <alignment horizontal="center"/>
    </xf>
    <xf numFmtId="0" fontId="21" fillId="14" borderId="28" xfId="1" applyFont="1" applyFill="1" applyBorder="1" applyAlignment="1">
      <alignment horizontal="center"/>
    </xf>
    <xf numFmtId="3" fontId="21" fillId="14" borderId="28" xfId="1" applyNumberFormat="1" applyFont="1" applyFill="1" applyBorder="1" applyAlignment="1">
      <alignment horizontal="right"/>
    </xf>
    <xf numFmtId="3" fontId="21" fillId="14" borderId="29" xfId="1" applyNumberFormat="1" applyFont="1" applyFill="1" applyBorder="1" applyAlignment="1">
      <alignment horizontal="right"/>
    </xf>
    <xf numFmtId="0" fontId="8" fillId="3" borderId="16" xfId="1" applyNumberFormat="1" applyFont="1" applyFill="1" applyBorder="1" applyAlignment="1" applyProtection="1">
      <alignment shrinkToFit="1"/>
    </xf>
    <xf numFmtId="0" fontId="7" fillId="3" borderId="16" xfId="0" applyFont="1" applyFill="1" applyBorder="1" applyAlignment="1">
      <alignment shrinkToFit="1"/>
    </xf>
    <xf numFmtId="0" fontId="7" fillId="3" borderId="17" xfId="0" applyFont="1" applyFill="1" applyBorder="1" applyAlignment="1">
      <alignment shrinkToFit="1"/>
    </xf>
    <xf numFmtId="0" fontId="19" fillId="8" borderId="58" xfId="1" applyFont="1" applyFill="1" applyBorder="1" applyAlignment="1" applyProtection="1">
      <alignment shrinkToFit="1"/>
    </xf>
    <xf numFmtId="3" fontId="19" fillId="8" borderId="5" xfId="1" applyNumberFormat="1" applyFont="1" applyFill="1" applyBorder="1" applyAlignment="1" applyProtection="1">
      <alignment shrinkToFit="1"/>
    </xf>
    <xf numFmtId="3" fontId="19" fillId="8" borderId="6" xfId="1" applyNumberFormat="1" applyFont="1" applyFill="1" applyBorder="1" applyAlignment="1" applyProtection="1">
      <alignment shrinkToFit="1"/>
    </xf>
    <xf numFmtId="0" fontId="8" fillId="3" borderId="53" xfId="1" applyFont="1" applyFill="1" applyBorder="1" applyAlignment="1">
      <alignment horizontal="center" shrinkToFit="1"/>
    </xf>
    <xf numFmtId="0" fontId="8" fillId="3" borderId="21" xfId="1" applyFont="1" applyFill="1" applyBorder="1" applyAlignment="1">
      <alignment horizontal="center" shrinkToFit="1"/>
    </xf>
    <xf numFmtId="3" fontId="8" fillId="3" borderId="21" xfId="1" applyNumberFormat="1" applyFont="1" applyFill="1" applyBorder="1" applyAlignment="1" applyProtection="1">
      <alignment shrinkToFit="1"/>
    </xf>
    <xf numFmtId="3" fontId="8" fillId="3" borderId="22" xfId="1" applyNumberFormat="1" applyFont="1" applyFill="1" applyBorder="1" applyAlignment="1" applyProtection="1">
      <alignment shrinkToFit="1"/>
    </xf>
    <xf numFmtId="3" fontId="8" fillId="3" borderId="21" xfId="1" applyNumberFormat="1" applyFont="1" applyFill="1" applyBorder="1" applyAlignment="1" applyProtection="1">
      <alignment shrinkToFit="1"/>
      <protection locked="0"/>
    </xf>
    <xf numFmtId="3" fontId="8" fillId="3" borderId="22" xfId="1" applyNumberFormat="1" applyFont="1" applyFill="1" applyBorder="1" applyAlignment="1" applyProtection="1">
      <alignment shrinkToFit="1"/>
      <protection locked="0"/>
    </xf>
    <xf numFmtId="3" fontId="7" fillId="3" borderId="21" xfId="0" applyNumberFormat="1" applyFont="1" applyFill="1" applyBorder="1" applyAlignment="1">
      <alignment shrinkToFit="1"/>
    </xf>
    <xf numFmtId="3" fontId="7" fillId="3" borderId="22" xfId="0" applyNumberFormat="1" applyFont="1" applyFill="1" applyBorder="1" applyAlignment="1">
      <alignment shrinkToFit="1"/>
    </xf>
    <xf numFmtId="0" fontId="19" fillId="12" borderId="53" xfId="1" applyFont="1" applyFill="1" applyBorder="1" applyAlignment="1">
      <alignment horizontal="center" shrinkToFit="1"/>
    </xf>
    <xf numFmtId="0" fontId="19" fillId="12" borderId="21" xfId="1" applyFont="1" applyFill="1" applyBorder="1" applyAlignment="1">
      <alignment horizontal="center" shrinkToFit="1"/>
    </xf>
    <xf numFmtId="3" fontId="19" fillId="12" borderId="21" xfId="1" applyNumberFormat="1" applyFont="1" applyFill="1" applyBorder="1" applyAlignment="1" applyProtection="1">
      <alignment shrinkToFit="1"/>
    </xf>
    <xf numFmtId="3" fontId="19" fillId="12" borderId="22" xfId="1" applyNumberFormat="1" applyFont="1" applyFill="1" applyBorder="1" applyAlignment="1" applyProtection="1">
      <alignment shrinkToFit="1"/>
    </xf>
    <xf numFmtId="0" fontId="8" fillId="3" borderId="53" xfId="1" applyFont="1" applyFill="1" applyBorder="1" applyAlignment="1">
      <alignment horizontal="center" wrapText="1" shrinkToFit="1"/>
    </xf>
    <xf numFmtId="0" fontId="8" fillId="3" borderId="21" xfId="1" applyFont="1" applyFill="1" applyBorder="1" applyAlignment="1">
      <alignment horizontal="center" wrapText="1" shrinkToFit="1"/>
    </xf>
    <xf numFmtId="3" fontId="8" fillId="3" borderId="21" xfId="1" applyNumberFormat="1" applyFont="1" applyFill="1" applyBorder="1" applyAlignment="1" applyProtection="1">
      <alignment wrapText="1" shrinkToFit="1"/>
      <protection locked="0"/>
    </xf>
    <xf numFmtId="3" fontId="8" fillId="3" borderId="22" xfId="1" applyNumberFormat="1" applyFont="1" applyFill="1" applyBorder="1" applyAlignment="1" applyProtection="1">
      <alignment wrapText="1" shrinkToFit="1"/>
      <protection locked="0"/>
    </xf>
    <xf numFmtId="0" fontId="8" fillId="3" borderId="21" xfId="1" applyFont="1" applyFill="1" applyBorder="1" applyAlignment="1">
      <alignment shrinkToFit="1"/>
    </xf>
    <xf numFmtId="0" fontId="19" fillId="12" borderId="21" xfId="1" applyFont="1" applyFill="1" applyBorder="1" applyAlignment="1">
      <alignment shrinkToFit="1"/>
    </xf>
    <xf numFmtId="0" fontId="8" fillId="3" borderId="53" xfId="1" applyFont="1" applyFill="1" applyBorder="1" applyAlignment="1">
      <alignment shrinkToFit="1"/>
    </xf>
    <xf numFmtId="0" fontId="19" fillId="12" borderId="53" xfId="1" applyFont="1" applyFill="1" applyBorder="1" applyAlignment="1">
      <alignment shrinkToFit="1"/>
    </xf>
    <xf numFmtId="0" fontId="19" fillId="8" borderId="53" xfId="1" applyFont="1" applyFill="1" applyBorder="1" applyAlignment="1">
      <alignment shrinkToFit="1"/>
    </xf>
    <xf numFmtId="3" fontId="19" fillId="8" borderId="21" xfId="1" applyNumberFormat="1" applyFont="1" applyFill="1" applyBorder="1" applyAlignment="1" applyProtection="1">
      <alignment shrinkToFit="1"/>
    </xf>
    <xf numFmtId="3" fontId="19" fillId="8" borderId="22" xfId="1" applyNumberFormat="1" applyFont="1" applyFill="1" applyBorder="1" applyAlignment="1" applyProtection="1">
      <alignment shrinkToFit="1"/>
    </xf>
    <xf numFmtId="0" fontId="19" fillId="6" borderId="54" xfId="1" applyFont="1" applyFill="1" applyBorder="1" applyAlignment="1">
      <alignment shrinkToFit="1"/>
    </xf>
    <xf numFmtId="3" fontId="19" fillId="6" borderId="28" xfId="1" applyNumberFormat="1" applyFont="1" applyFill="1" applyBorder="1" applyAlignment="1" applyProtection="1">
      <alignment shrinkToFit="1"/>
    </xf>
    <xf numFmtId="3" fontId="19" fillId="6" borderId="29" xfId="1" applyNumberFormat="1" applyFont="1" applyFill="1" applyBorder="1" applyAlignment="1" applyProtection="1">
      <alignment shrinkToFit="1"/>
    </xf>
    <xf numFmtId="0" fontId="16" fillId="3" borderId="0" xfId="0" applyFont="1" applyFill="1" applyBorder="1"/>
    <xf numFmtId="0" fontId="7" fillId="3" borderId="60" xfId="0" applyFont="1" applyFill="1" applyBorder="1" applyAlignment="1">
      <alignment shrinkToFit="1"/>
    </xf>
    <xf numFmtId="0" fontId="16" fillId="3" borderId="0" xfId="0" applyFont="1" applyFill="1" applyBorder="1" applyAlignment="1"/>
    <xf numFmtId="0" fontId="9" fillId="3" borderId="0" xfId="0" applyFont="1" applyFill="1" applyAlignment="1">
      <alignment horizontal="left"/>
    </xf>
    <xf numFmtId="0" fontId="7" fillId="3" borderId="1" xfId="0" applyFont="1" applyFill="1" applyBorder="1" applyAlignment="1">
      <alignment horizontal="left"/>
    </xf>
    <xf numFmtId="0" fontId="18" fillId="0" borderId="2" xfId="0" applyFont="1" applyBorder="1"/>
    <xf numFmtId="0" fontId="18" fillId="0" borderId="3" xfId="0" applyFont="1" applyBorder="1"/>
    <xf numFmtId="0" fontId="7" fillId="3" borderId="4" xfId="0" applyFont="1" applyFill="1" applyBorder="1" applyAlignment="1">
      <alignment horizontal="center"/>
    </xf>
    <xf numFmtId="0" fontId="19" fillId="6" borderId="1" xfId="1" applyFont="1" applyFill="1" applyBorder="1" applyAlignment="1">
      <alignment horizontal="left"/>
    </xf>
    <xf numFmtId="0" fontId="19" fillId="6" borderId="4" xfId="1" applyFont="1" applyFill="1" applyBorder="1" applyAlignment="1">
      <alignment horizontal="left"/>
    </xf>
    <xf numFmtId="0" fontId="8" fillId="3" borderId="2" xfId="1" applyFont="1" applyFill="1" applyBorder="1" applyAlignment="1">
      <alignment horizontal="left"/>
    </xf>
    <xf numFmtId="0" fontId="8" fillId="3" borderId="4" xfId="1" applyFont="1" applyFill="1" applyBorder="1" applyAlignment="1">
      <alignment horizontal="left"/>
    </xf>
    <xf numFmtId="0" fontId="19" fillId="8" borderId="2" xfId="1" applyFont="1" applyFill="1" applyBorder="1" applyAlignment="1">
      <alignment horizontal="left" wrapText="1" shrinkToFit="1"/>
    </xf>
    <xf numFmtId="0" fontId="19" fillId="8" borderId="4" xfId="1" applyFont="1" applyFill="1" applyBorder="1" applyAlignment="1">
      <alignment horizontal="left" shrinkToFit="1"/>
    </xf>
    <xf numFmtId="0" fontId="18" fillId="0" borderId="2" xfId="0" applyFont="1" applyBorder="1" applyAlignment="1">
      <alignment shrinkToFit="1"/>
    </xf>
    <xf numFmtId="0" fontId="18" fillId="0" borderId="3" xfId="0" applyFont="1" applyBorder="1" applyAlignment="1">
      <alignment shrinkToFit="1"/>
    </xf>
    <xf numFmtId="0" fontId="19" fillId="12" borderId="4" xfId="1" applyFont="1" applyFill="1" applyBorder="1" applyAlignment="1">
      <alignment horizontal="left" wrapText="1" shrinkToFit="1"/>
    </xf>
    <xf numFmtId="0" fontId="8" fillId="3" borderId="13" xfId="1" applyFont="1" applyFill="1" applyBorder="1" applyAlignment="1">
      <alignment horizontal="left"/>
    </xf>
    <xf numFmtId="0" fontId="18" fillId="0" borderId="14" xfId="0" applyFont="1" applyBorder="1"/>
    <xf numFmtId="0" fontId="18" fillId="0" borderId="15" xfId="0" applyFont="1" applyBorder="1"/>
    <xf numFmtId="0" fontId="8" fillId="3" borderId="7" xfId="1" applyFont="1" applyFill="1" applyBorder="1" applyAlignment="1">
      <alignment horizontal="left"/>
    </xf>
    <xf numFmtId="0" fontId="18" fillId="0" borderId="0" xfId="0" applyFont="1"/>
    <xf numFmtId="0" fontId="18" fillId="0" borderId="7" xfId="0" applyFont="1" applyBorder="1"/>
    <xf numFmtId="0" fontId="18" fillId="0" borderId="23" xfId="0" applyFont="1" applyBorder="1"/>
    <xf numFmtId="0" fontId="18" fillId="0" borderId="24" xfId="0" applyFont="1" applyBorder="1"/>
    <xf numFmtId="0" fontId="8" fillId="3" borderId="18" xfId="1" applyFont="1" applyFill="1" applyBorder="1" applyAlignment="1">
      <alignment horizontal="left"/>
    </xf>
    <xf numFmtId="0" fontId="18" fillId="0" borderId="19" xfId="0" applyFont="1" applyBorder="1"/>
    <xf numFmtId="0" fontId="18" fillId="0" borderId="20" xfId="0" applyFont="1" applyBorder="1"/>
    <xf numFmtId="0" fontId="8" fillId="3" borderId="25" xfId="1" applyFont="1" applyFill="1" applyBorder="1" applyAlignment="1">
      <alignment horizontal="left" wrapText="1" shrinkToFit="1"/>
    </xf>
    <xf numFmtId="0" fontId="18" fillId="0" borderId="26" xfId="0" applyFont="1" applyBorder="1"/>
    <xf numFmtId="0" fontId="18" fillId="0" borderId="27" xfId="0" applyFont="1" applyBorder="1"/>
    <xf numFmtId="0" fontId="19" fillId="12" borderId="4" xfId="1" applyFont="1" applyFill="1" applyBorder="1" applyAlignment="1">
      <alignment horizontal="left"/>
    </xf>
    <xf numFmtId="0" fontId="8" fillId="3" borderId="18" xfId="1" applyFont="1" applyFill="1" applyBorder="1" applyAlignment="1">
      <alignment horizontal="left" wrapText="1" shrinkToFit="1"/>
    </xf>
    <xf numFmtId="0" fontId="18" fillId="0" borderId="19" xfId="0" applyFont="1" applyBorder="1" applyAlignment="1">
      <alignment wrapText="1" shrinkToFit="1"/>
    </xf>
    <xf numFmtId="0" fontId="18" fillId="0" borderId="20" xfId="0" applyFont="1" applyBorder="1" applyAlignment="1">
      <alignment wrapText="1" shrinkToFit="1"/>
    </xf>
    <xf numFmtId="0" fontId="8" fillId="3" borderId="25" xfId="1" applyFont="1" applyFill="1" applyBorder="1" applyAlignment="1">
      <alignment horizontal="left"/>
    </xf>
    <xf numFmtId="0" fontId="8" fillId="3" borderId="13" xfId="1" applyFont="1" applyFill="1" applyBorder="1" applyAlignment="1">
      <alignment horizontal="left" wrapText="1"/>
    </xf>
    <xf numFmtId="0" fontId="19" fillId="8" borderId="4" xfId="1" applyFont="1" applyFill="1" applyBorder="1" applyAlignment="1">
      <alignment horizontal="left"/>
    </xf>
    <xf numFmtId="0" fontId="8" fillId="3" borderId="18" xfId="1" applyFont="1" applyFill="1" applyBorder="1" applyAlignment="1">
      <alignment horizontal="left" wrapText="1"/>
    </xf>
    <xf numFmtId="0" fontId="19" fillId="6" borderId="47" xfId="1" applyFont="1" applyFill="1" applyBorder="1" applyAlignment="1">
      <alignment horizontal="left"/>
    </xf>
    <xf numFmtId="0" fontId="19" fillId="6" borderId="13" xfId="1" applyFont="1" applyFill="1" applyBorder="1" applyAlignment="1">
      <alignment horizontal="left"/>
    </xf>
    <xf numFmtId="0" fontId="19" fillId="8" borderId="26" xfId="1" applyFont="1" applyFill="1" applyBorder="1" applyAlignment="1">
      <alignment horizontal="left"/>
    </xf>
    <xf numFmtId="0" fontId="19" fillId="8" borderId="25" xfId="1" applyFont="1" applyFill="1" applyBorder="1" applyAlignment="1">
      <alignment horizontal="left" wrapText="1" shrinkToFit="1"/>
    </xf>
    <xf numFmtId="0" fontId="18" fillId="0" borderId="26" xfId="0" applyFont="1" applyBorder="1" applyAlignment="1">
      <alignment wrapText="1" shrinkToFit="1"/>
    </xf>
    <xf numFmtId="0" fontId="18" fillId="0" borderId="27" xfId="0" applyFont="1" applyBorder="1" applyAlignment="1">
      <alignment wrapText="1" shrinkToFit="1"/>
    </xf>
    <xf numFmtId="0" fontId="19" fillId="12" borderId="13" xfId="1" applyFont="1" applyFill="1" applyBorder="1" applyAlignment="1">
      <alignment horizontal="left"/>
    </xf>
    <xf numFmtId="3" fontId="19" fillId="12" borderId="61" xfId="1" applyNumberFormat="1" applyFont="1" applyFill="1" applyBorder="1" applyAlignment="1">
      <alignment horizontal="left"/>
    </xf>
    <xf numFmtId="0" fontId="18" fillId="0" borderId="62" xfId="0" applyFont="1" applyBorder="1"/>
    <xf numFmtId="0" fontId="19" fillId="12" borderId="23" xfId="1" applyFont="1" applyFill="1" applyBorder="1" applyAlignment="1">
      <alignment horizontal="left"/>
    </xf>
    <xf numFmtId="0" fontId="18" fillId="0" borderId="33" xfId="0" applyFont="1" applyBorder="1"/>
    <xf numFmtId="0" fontId="19" fillId="8" borderId="2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left"/>
    </xf>
    <xf numFmtId="0" fontId="19" fillId="12" borderId="30" xfId="1" applyFont="1" applyFill="1" applyBorder="1" applyAlignment="1">
      <alignment horizontal="left" wrapText="1" shrinkToFit="1"/>
    </xf>
    <xf numFmtId="0" fontId="18" fillId="0" borderId="12" xfId="0" applyFont="1" applyBorder="1"/>
    <xf numFmtId="0" fontId="18" fillId="0" borderId="31" xfId="0" applyFont="1" applyBorder="1"/>
    <xf numFmtId="0" fontId="18" fillId="0" borderId="44" xfId="0" applyFont="1" applyBorder="1"/>
    <xf numFmtId="49" fontId="19" fillId="12" borderId="32" xfId="1" applyNumberFormat="1" applyFont="1" applyFill="1" applyBorder="1" applyAlignment="1">
      <alignment horizontal="center"/>
    </xf>
    <xf numFmtId="0" fontId="18" fillId="0" borderId="45" xfId="0" applyFont="1" applyBorder="1"/>
    <xf numFmtId="3" fontId="19" fillId="12" borderId="32" xfId="1" applyNumberFormat="1" applyFont="1" applyFill="1" applyBorder="1" applyAlignment="1">
      <alignment horizontal="left"/>
    </xf>
    <xf numFmtId="0" fontId="7" fillId="9" borderId="23" xfId="0" applyFont="1" applyFill="1" applyBorder="1" applyAlignment="1">
      <alignment horizontal="left"/>
    </xf>
    <xf numFmtId="0" fontId="19" fillId="12" borderId="4" xfId="1" applyFont="1" applyFill="1" applyBorder="1" applyAlignment="1">
      <alignment horizontal="left" wrapText="1"/>
    </xf>
    <xf numFmtId="0" fontId="18" fillId="0" borderId="2" xfId="0" applyFont="1" applyBorder="1" applyAlignment="1">
      <alignment wrapText="1"/>
    </xf>
    <xf numFmtId="0" fontId="18" fillId="0" borderId="3" xfId="0" applyFont="1" applyBorder="1" applyAlignment="1">
      <alignment wrapText="1"/>
    </xf>
    <xf numFmtId="0" fontId="16" fillId="3" borderId="0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13" fillId="12" borderId="0" xfId="0" applyFont="1" applyFill="1" applyBorder="1" applyAlignment="1">
      <alignment horizontal="center"/>
    </xf>
    <xf numFmtId="0" fontId="19" fillId="12" borderId="48" xfId="1" applyFont="1" applyFill="1" applyBorder="1" applyAlignment="1" applyProtection="1">
      <alignment horizontal="center"/>
      <protection hidden="1"/>
    </xf>
    <xf numFmtId="0" fontId="6" fillId="13" borderId="19" xfId="0" applyFont="1" applyFill="1" applyBorder="1" applyAlignment="1" applyProtection="1">
      <alignment horizontal="center"/>
      <protection hidden="1"/>
    </xf>
    <xf numFmtId="0" fontId="6" fillId="13" borderId="20" xfId="0" applyFont="1" applyFill="1" applyBorder="1" applyAlignment="1" applyProtection="1">
      <alignment horizontal="center"/>
      <protection hidden="1"/>
    </xf>
    <xf numFmtId="0" fontId="19" fillId="12" borderId="18" xfId="1" applyFont="1" applyFill="1" applyBorder="1" applyAlignment="1" applyProtection="1">
      <alignment wrapText="1" shrinkToFit="1"/>
      <protection hidden="1"/>
    </xf>
    <xf numFmtId="0" fontId="6" fillId="12" borderId="19" xfId="0" applyFont="1" applyFill="1" applyBorder="1" applyAlignment="1" applyProtection="1">
      <alignment wrapText="1" shrinkToFit="1"/>
      <protection hidden="1"/>
    </xf>
    <xf numFmtId="0" fontId="6" fillId="12" borderId="20" xfId="0" applyFont="1" applyFill="1" applyBorder="1" applyAlignment="1" applyProtection="1">
      <alignment wrapText="1" shrinkToFit="1"/>
      <protection hidden="1"/>
    </xf>
    <xf numFmtId="0" fontId="19" fillId="12" borderId="41" xfId="1" applyFont="1" applyFill="1" applyBorder="1" applyAlignment="1" applyProtection="1">
      <alignment horizontal="center"/>
      <protection hidden="1"/>
    </xf>
    <xf numFmtId="0" fontId="6" fillId="13" borderId="42" xfId="0" applyFont="1" applyFill="1" applyBorder="1" applyAlignment="1" applyProtection="1">
      <alignment horizontal="center"/>
      <protection hidden="1"/>
    </xf>
    <xf numFmtId="0" fontId="6" fillId="13" borderId="43" xfId="0" applyFont="1" applyFill="1" applyBorder="1" applyAlignment="1" applyProtection="1">
      <alignment horizontal="center"/>
      <protection hidden="1"/>
    </xf>
    <xf numFmtId="0" fontId="6" fillId="13" borderId="19" xfId="0" applyFont="1" applyFill="1" applyBorder="1" applyAlignment="1" applyProtection="1">
      <alignment wrapText="1" shrinkToFit="1"/>
      <protection hidden="1"/>
    </xf>
    <xf numFmtId="0" fontId="6" fillId="13" borderId="20" xfId="0" applyFont="1" applyFill="1" applyBorder="1" applyAlignment="1" applyProtection="1">
      <alignment wrapText="1" shrinkToFit="1"/>
      <protection hidden="1"/>
    </xf>
    <xf numFmtId="0" fontId="8" fillId="3" borderId="18" xfId="1" applyFont="1" applyFill="1" applyBorder="1" applyAlignment="1" applyProtection="1">
      <alignment wrapText="1" shrinkToFit="1"/>
      <protection hidden="1"/>
    </xf>
    <xf numFmtId="0" fontId="7" fillId="9" borderId="19" xfId="0" applyFont="1" applyFill="1" applyBorder="1" applyAlignment="1" applyProtection="1">
      <alignment wrapText="1" shrinkToFit="1"/>
      <protection hidden="1"/>
    </xf>
    <xf numFmtId="0" fontId="7" fillId="9" borderId="20" xfId="0" applyFont="1" applyFill="1" applyBorder="1" applyAlignment="1" applyProtection="1">
      <alignment wrapText="1" shrinkToFit="1"/>
      <protection hidden="1"/>
    </xf>
    <xf numFmtId="0" fontId="8" fillId="3" borderId="7" xfId="1" applyFont="1" applyFill="1" applyBorder="1" applyAlignment="1" applyProtection="1">
      <alignment horizontal="center"/>
      <protection hidden="1"/>
    </xf>
    <xf numFmtId="0" fontId="7" fillId="9" borderId="0" xfId="0" applyFont="1" applyFill="1" applyBorder="1" applyAlignment="1" applyProtection="1">
      <alignment horizontal="center"/>
      <protection hidden="1"/>
    </xf>
    <xf numFmtId="0" fontId="7" fillId="9" borderId="38" xfId="0" applyFont="1" applyFill="1" applyBorder="1" applyAlignment="1" applyProtection="1">
      <alignment horizontal="center"/>
      <protection hidden="1"/>
    </xf>
    <xf numFmtId="0" fontId="7" fillId="9" borderId="39" xfId="0" applyFont="1" applyFill="1" applyBorder="1" applyAlignment="1" applyProtection="1">
      <alignment horizontal="center"/>
      <protection hidden="1"/>
    </xf>
    <xf numFmtId="0" fontId="8" fillId="3" borderId="47" xfId="1" applyFont="1" applyFill="1" applyBorder="1" applyAlignment="1" applyProtection="1">
      <alignment horizontal="center"/>
      <protection hidden="1"/>
    </xf>
    <xf numFmtId="0" fontId="7" fillId="9" borderId="14" xfId="0" applyFont="1" applyFill="1" applyBorder="1" applyAlignment="1" applyProtection="1">
      <alignment horizontal="center"/>
      <protection hidden="1"/>
    </xf>
    <xf numFmtId="0" fontId="7" fillId="9" borderId="15" xfId="0" applyFont="1" applyFill="1" applyBorder="1" applyAlignment="1" applyProtection="1">
      <alignment horizontal="center"/>
      <protection hidden="1"/>
    </xf>
    <xf numFmtId="0" fontId="8" fillId="3" borderId="13" xfId="1" applyFont="1" applyFill="1" applyBorder="1" applyAlignment="1" applyProtection="1">
      <alignment wrapText="1" shrinkToFit="1"/>
      <protection hidden="1"/>
    </xf>
    <xf numFmtId="0" fontId="7" fillId="9" borderId="14" xfId="0" applyFont="1" applyFill="1" applyBorder="1" applyAlignment="1" applyProtection="1">
      <alignment wrapText="1" shrinkToFit="1"/>
      <protection hidden="1"/>
    </xf>
    <xf numFmtId="0" fontId="7" fillId="9" borderId="15" xfId="0" applyFont="1" applyFill="1" applyBorder="1" applyAlignment="1" applyProtection="1">
      <alignment wrapText="1" shrinkToFit="1"/>
      <protection hidden="1"/>
    </xf>
    <xf numFmtId="0" fontId="8" fillId="3" borderId="19" xfId="1" applyFont="1" applyFill="1" applyBorder="1" applyAlignment="1" applyProtection="1">
      <alignment horizontal="center"/>
      <protection hidden="1"/>
    </xf>
    <xf numFmtId="0" fontId="8" fillId="3" borderId="20" xfId="1" applyFont="1" applyFill="1" applyBorder="1" applyAlignment="1" applyProtection="1">
      <alignment horizontal="center"/>
      <protection hidden="1"/>
    </xf>
    <xf numFmtId="0" fontId="8" fillId="3" borderId="4" xfId="1" applyFont="1" applyFill="1" applyBorder="1" applyAlignment="1" applyProtection="1">
      <alignment horizontal="center" wrapText="1" shrinkToFit="1"/>
      <protection hidden="1"/>
    </xf>
    <xf numFmtId="0" fontId="8" fillId="3" borderId="2" xfId="1" applyFont="1" applyFill="1" applyBorder="1" applyAlignment="1" applyProtection="1">
      <alignment horizontal="center" wrapText="1" shrinkToFit="1"/>
      <protection hidden="1"/>
    </xf>
    <xf numFmtId="0" fontId="8" fillId="3" borderId="3" xfId="1" applyFont="1" applyFill="1" applyBorder="1" applyAlignment="1" applyProtection="1">
      <alignment horizontal="center" wrapText="1" shrinkToFit="1"/>
      <protection hidden="1"/>
    </xf>
    <xf numFmtId="0" fontId="8" fillId="3" borderId="1" xfId="1" applyFont="1" applyFill="1" applyBorder="1" applyAlignment="1" applyProtection="1">
      <alignment horizontal="center"/>
      <protection hidden="1"/>
    </xf>
    <xf numFmtId="0" fontId="8" fillId="3" borderId="2" xfId="1" applyFont="1" applyFill="1" applyBorder="1" applyAlignment="1" applyProtection="1">
      <alignment horizontal="center"/>
      <protection hidden="1"/>
    </xf>
    <xf numFmtId="0" fontId="8" fillId="3" borderId="3" xfId="1" applyFont="1" applyFill="1" applyBorder="1" applyAlignment="1" applyProtection="1">
      <alignment horizontal="center"/>
      <protection hidden="1"/>
    </xf>
    <xf numFmtId="0" fontId="19" fillId="12" borderId="42" xfId="1" applyFont="1" applyFill="1" applyBorder="1" applyAlignment="1" applyProtection="1">
      <alignment horizontal="center"/>
      <protection hidden="1"/>
    </xf>
    <xf numFmtId="0" fontId="19" fillId="12" borderId="43" xfId="1" applyFont="1" applyFill="1" applyBorder="1" applyAlignment="1" applyProtection="1">
      <alignment horizontal="center"/>
      <protection hidden="1"/>
    </xf>
    <xf numFmtId="0" fontId="8" fillId="3" borderId="0" xfId="1" applyFont="1" applyFill="1" applyBorder="1" applyAlignment="1" applyProtection="1">
      <alignment horizontal="center"/>
      <protection hidden="1"/>
    </xf>
    <xf numFmtId="0" fontId="19" fillId="8" borderId="48" xfId="1" applyFont="1" applyFill="1" applyBorder="1" applyAlignment="1" applyProtection="1">
      <alignment horizontal="center"/>
      <protection hidden="1"/>
    </xf>
    <xf numFmtId="0" fontId="6" fillId="11" borderId="19" xfId="0" applyFont="1" applyFill="1" applyBorder="1" applyAlignment="1" applyProtection="1">
      <alignment horizontal="center"/>
      <protection hidden="1"/>
    </xf>
    <xf numFmtId="0" fontId="6" fillId="11" borderId="20" xfId="0" applyFont="1" applyFill="1" applyBorder="1" applyAlignment="1" applyProtection="1">
      <alignment horizontal="center"/>
      <protection hidden="1"/>
    </xf>
    <xf numFmtId="0" fontId="19" fillId="8" borderId="18" xfId="1" applyFont="1" applyFill="1" applyBorder="1" applyAlignment="1" applyProtection="1">
      <alignment wrapText="1" shrinkToFit="1"/>
      <protection hidden="1"/>
    </xf>
    <xf numFmtId="0" fontId="19" fillId="8" borderId="19" xfId="0" applyFont="1" applyFill="1" applyBorder="1" applyAlignment="1" applyProtection="1">
      <alignment wrapText="1" shrinkToFit="1"/>
      <protection hidden="1"/>
    </xf>
    <xf numFmtId="0" fontId="19" fillId="8" borderId="20" xfId="0" applyFont="1" applyFill="1" applyBorder="1" applyAlignment="1" applyProtection="1">
      <alignment wrapText="1" shrinkToFit="1"/>
      <protection hidden="1"/>
    </xf>
    <xf numFmtId="0" fontId="7" fillId="3" borderId="19" xfId="0" applyFont="1" applyFill="1" applyBorder="1" applyAlignment="1" applyProtection="1">
      <alignment wrapText="1" shrinkToFit="1"/>
      <protection hidden="1"/>
    </xf>
    <xf numFmtId="0" fontId="7" fillId="3" borderId="20" xfId="0" applyFont="1" applyFill="1" applyBorder="1" applyAlignment="1" applyProtection="1">
      <alignment wrapText="1" shrinkToFit="1"/>
      <protection hidden="1"/>
    </xf>
    <xf numFmtId="0" fontId="19" fillId="8" borderId="42" xfId="1" applyFont="1" applyFill="1" applyBorder="1" applyAlignment="1" applyProtection="1">
      <alignment horizontal="center"/>
      <protection hidden="1"/>
    </xf>
    <xf numFmtId="0" fontId="19" fillId="8" borderId="43" xfId="1" applyFont="1" applyFill="1" applyBorder="1" applyAlignment="1" applyProtection="1">
      <alignment horizontal="center"/>
      <protection hidden="1"/>
    </xf>
    <xf numFmtId="0" fontId="19" fillId="11" borderId="19" xfId="0" applyFont="1" applyFill="1" applyBorder="1" applyAlignment="1" applyProtection="1">
      <alignment wrapText="1" shrinkToFit="1"/>
      <protection hidden="1"/>
    </xf>
    <xf numFmtId="0" fontId="19" fillId="11" borderId="20" xfId="0" applyFont="1" applyFill="1" applyBorder="1" applyAlignment="1" applyProtection="1">
      <alignment wrapText="1" shrinkToFit="1"/>
      <protection hidden="1"/>
    </xf>
    <xf numFmtId="0" fontId="19" fillId="8" borderId="42" xfId="1" applyFont="1" applyFill="1" applyBorder="1" applyAlignment="1" applyProtection="1">
      <alignment horizontal="center" wrapText="1"/>
      <protection hidden="1"/>
    </xf>
    <xf numFmtId="0" fontId="19" fillId="8" borderId="43" xfId="1" applyFont="1" applyFill="1" applyBorder="1" applyAlignment="1" applyProtection="1">
      <alignment horizontal="center" wrapText="1"/>
      <protection hidden="1"/>
    </xf>
    <xf numFmtId="0" fontId="19" fillId="8" borderId="50" xfId="1" applyFont="1" applyFill="1" applyBorder="1" applyAlignment="1" applyProtection="1">
      <alignment horizontal="left" wrapText="1"/>
      <protection hidden="1"/>
    </xf>
    <xf numFmtId="0" fontId="19" fillId="8" borderId="42" xfId="1" applyFont="1" applyFill="1" applyBorder="1" applyAlignment="1" applyProtection="1">
      <alignment horizontal="left" wrapText="1"/>
      <protection hidden="1"/>
    </xf>
    <xf numFmtId="0" fontId="19" fillId="8" borderId="43" xfId="1" applyFont="1" applyFill="1" applyBorder="1" applyAlignment="1" applyProtection="1">
      <alignment horizontal="left" wrapText="1"/>
      <protection hidden="1"/>
    </xf>
    <xf numFmtId="0" fontId="19" fillId="8" borderId="46" xfId="1" applyFont="1" applyFill="1" applyBorder="1" applyAlignment="1" applyProtection="1">
      <alignment horizontal="left" wrapText="1"/>
      <protection hidden="1"/>
    </xf>
    <xf numFmtId="0" fontId="19" fillId="8" borderId="39" xfId="1" applyFont="1" applyFill="1" applyBorder="1" applyAlignment="1" applyProtection="1">
      <alignment horizontal="left" wrapText="1"/>
      <protection hidden="1"/>
    </xf>
    <xf numFmtId="0" fontId="19" fillId="8" borderId="40" xfId="1" applyFont="1" applyFill="1" applyBorder="1" applyAlignment="1" applyProtection="1">
      <alignment horizontal="left" wrapText="1"/>
      <protection hidden="1"/>
    </xf>
    <xf numFmtId="0" fontId="19" fillId="8" borderId="36" xfId="1" applyFont="1" applyFill="1" applyBorder="1" applyAlignment="1" applyProtection="1">
      <alignment horizontal="center" wrapText="1"/>
      <protection hidden="1"/>
    </xf>
    <xf numFmtId="0" fontId="19" fillId="8" borderId="34" xfId="1" applyFont="1" applyFill="1" applyBorder="1" applyAlignment="1" applyProtection="1">
      <alignment horizontal="center" wrapText="1"/>
      <protection hidden="1"/>
    </xf>
    <xf numFmtId="3" fontId="19" fillId="8" borderId="36" xfId="1" applyNumberFormat="1" applyFont="1" applyFill="1" applyBorder="1" applyAlignment="1">
      <alignment horizontal="right" wrapText="1"/>
    </xf>
    <xf numFmtId="3" fontId="19" fillId="8" borderId="34" xfId="1" applyNumberFormat="1" applyFont="1" applyFill="1" applyBorder="1" applyAlignment="1">
      <alignment horizontal="right" wrapText="1"/>
    </xf>
    <xf numFmtId="0" fontId="7" fillId="11" borderId="19" xfId="0" applyFont="1" applyFill="1" applyBorder="1" applyAlignment="1" applyProtection="1">
      <alignment horizontal="left"/>
      <protection hidden="1"/>
    </xf>
    <xf numFmtId="0" fontId="7" fillId="11" borderId="20" xfId="0" applyFont="1" applyFill="1" applyBorder="1" applyAlignment="1" applyProtection="1">
      <alignment horizontal="left"/>
      <protection hidden="1"/>
    </xf>
    <xf numFmtId="0" fontId="8" fillId="8" borderId="18" xfId="1" applyFont="1" applyFill="1" applyBorder="1" applyAlignment="1" applyProtection="1">
      <alignment wrapText="1" shrinkToFit="1"/>
      <protection hidden="1"/>
    </xf>
    <xf numFmtId="0" fontId="7" fillId="11" borderId="19" xfId="0" applyFont="1" applyFill="1" applyBorder="1" applyAlignment="1" applyProtection="1">
      <alignment wrapText="1" shrinkToFit="1"/>
      <protection hidden="1"/>
    </xf>
    <xf numFmtId="0" fontId="7" fillId="11" borderId="20" xfId="0" applyFont="1" applyFill="1" applyBorder="1" applyAlignment="1" applyProtection="1">
      <alignment wrapText="1" shrinkToFit="1"/>
      <protection hidden="1"/>
    </xf>
    <xf numFmtId="0" fontId="8" fillId="8" borderId="19" xfId="1" applyFont="1" applyFill="1" applyBorder="1" applyAlignment="1" applyProtection="1">
      <alignment horizontal="center"/>
      <protection hidden="1"/>
    </xf>
    <xf numFmtId="0" fontId="8" fillId="8" borderId="20" xfId="1" applyFont="1" applyFill="1" applyBorder="1" applyAlignment="1" applyProtection="1">
      <alignment horizontal="center"/>
      <protection hidden="1"/>
    </xf>
    <xf numFmtId="0" fontId="19" fillId="8" borderId="41" xfId="1" applyFont="1" applyFill="1" applyBorder="1" applyAlignment="1" applyProtection="1">
      <alignment horizontal="center"/>
      <protection hidden="1"/>
    </xf>
    <xf numFmtId="0" fontId="6" fillId="11" borderId="42" xfId="0" applyFont="1" applyFill="1" applyBorder="1" applyAlignment="1" applyProtection="1">
      <alignment horizontal="center"/>
      <protection hidden="1"/>
    </xf>
    <xf numFmtId="0" fontId="6" fillId="11" borderId="43" xfId="0" applyFont="1" applyFill="1" applyBorder="1" applyAlignment="1" applyProtection="1">
      <alignment horizontal="center"/>
      <protection hidden="1"/>
    </xf>
    <xf numFmtId="0" fontId="19" fillId="8" borderId="18" xfId="1" applyFont="1" applyFill="1" applyBorder="1" applyAlignment="1" applyProtection="1">
      <alignment shrinkToFit="1"/>
      <protection hidden="1"/>
    </xf>
    <xf numFmtId="0" fontId="19" fillId="8" borderId="19" xfId="0" applyFont="1" applyFill="1" applyBorder="1" applyAlignment="1" applyProtection="1">
      <alignment shrinkToFit="1"/>
      <protection hidden="1"/>
    </xf>
    <xf numFmtId="0" fontId="19" fillId="8" borderId="20" xfId="0" applyFont="1" applyFill="1" applyBorder="1" applyAlignment="1" applyProtection="1">
      <alignment shrinkToFit="1"/>
      <protection hidden="1"/>
    </xf>
    <xf numFmtId="0" fontId="8" fillId="8" borderId="48" xfId="1" applyFont="1" applyFill="1" applyBorder="1" applyAlignment="1" applyProtection="1">
      <alignment horizontal="center"/>
      <protection hidden="1"/>
    </xf>
    <xf numFmtId="0" fontId="7" fillId="11" borderId="19" xfId="0" applyFont="1" applyFill="1" applyBorder="1" applyAlignment="1" applyProtection="1">
      <alignment horizontal="center"/>
      <protection hidden="1"/>
    </xf>
    <xf numFmtId="0" fontId="7" fillId="11" borderId="20" xfId="0" applyFont="1" applyFill="1" applyBorder="1" applyAlignment="1" applyProtection="1">
      <alignment horizontal="center"/>
      <protection hidden="1"/>
    </xf>
    <xf numFmtId="0" fontId="7" fillId="8" borderId="19" xfId="0" applyFont="1" applyFill="1" applyBorder="1" applyAlignment="1" applyProtection="1">
      <alignment wrapText="1" shrinkToFit="1"/>
      <protection hidden="1"/>
    </xf>
    <xf numFmtId="0" fontId="7" fillId="8" borderId="20" xfId="0" applyFont="1" applyFill="1" applyBorder="1" applyAlignment="1" applyProtection="1">
      <alignment wrapText="1" shrinkToFit="1"/>
      <protection hidden="1"/>
    </xf>
    <xf numFmtId="3" fontId="19" fillId="8" borderId="21" xfId="1" applyNumberFormat="1" applyFont="1" applyFill="1" applyBorder="1" applyAlignment="1">
      <alignment horizontal="right" wrapText="1"/>
    </xf>
    <xf numFmtId="3" fontId="19" fillId="8" borderId="55" xfId="1" applyNumberFormat="1" applyFont="1" applyFill="1" applyBorder="1" applyAlignment="1">
      <alignment horizontal="right" wrapText="1"/>
    </xf>
    <xf numFmtId="3" fontId="19" fillId="8" borderId="56" xfId="1" applyNumberFormat="1" applyFont="1" applyFill="1" applyBorder="1" applyAlignment="1">
      <alignment horizontal="right" wrapText="1"/>
    </xf>
    <xf numFmtId="0" fontId="8" fillId="8" borderId="41" xfId="1" applyFont="1" applyFill="1" applyBorder="1" applyAlignment="1" applyProtection="1">
      <alignment horizontal="left" vertical="center"/>
      <protection hidden="1"/>
    </xf>
    <xf numFmtId="0" fontId="8" fillId="8" borderId="42" xfId="1" applyFont="1" applyFill="1" applyBorder="1" applyAlignment="1" applyProtection="1">
      <alignment horizontal="left" vertical="center"/>
      <protection hidden="1"/>
    </xf>
    <xf numFmtId="0" fontId="8" fillId="8" borderId="43" xfId="1" applyFont="1" applyFill="1" applyBorder="1" applyAlignment="1" applyProtection="1">
      <alignment horizontal="left" vertical="center"/>
      <protection hidden="1"/>
    </xf>
    <xf numFmtId="0" fontId="8" fillId="8" borderId="38" xfId="1" applyFont="1" applyFill="1" applyBorder="1" applyAlignment="1" applyProtection="1">
      <alignment horizontal="left" vertical="center"/>
      <protection hidden="1"/>
    </xf>
    <xf numFmtId="0" fontId="8" fillId="8" borderId="39" xfId="1" applyFont="1" applyFill="1" applyBorder="1" applyAlignment="1" applyProtection="1">
      <alignment horizontal="left" vertical="center"/>
      <protection hidden="1"/>
    </xf>
    <xf numFmtId="0" fontId="8" fillId="8" borderId="40" xfId="1" applyFont="1" applyFill="1" applyBorder="1" applyAlignment="1" applyProtection="1">
      <alignment horizontal="left" vertical="center"/>
      <protection hidden="1"/>
    </xf>
    <xf numFmtId="0" fontId="8" fillId="8" borderId="50" xfId="1" applyFont="1" applyFill="1" applyBorder="1" applyAlignment="1" applyProtection="1">
      <alignment horizontal="left" vertical="center" wrapText="1"/>
      <protection hidden="1"/>
    </xf>
    <xf numFmtId="0" fontId="8" fillId="8" borderId="42" xfId="1" applyFont="1" applyFill="1" applyBorder="1" applyAlignment="1" applyProtection="1">
      <alignment horizontal="left" vertical="center" wrapText="1"/>
      <protection hidden="1"/>
    </xf>
    <xf numFmtId="0" fontId="8" fillId="8" borderId="43" xfId="1" applyFont="1" applyFill="1" applyBorder="1" applyAlignment="1" applyProtection="1">
      <alignment horizontal="left" vertical="center" wrapText="1"/>
      <protection hidden="1"/>
    </xf>
    <xf numFmtId="0" fontId="8" fillId="8" borderId="46" xfId="1" applyFont="1" applyFill="1" applyBorder="1" applyAlignment="1" applyProtection="1">
      <alignment horizontal="left" vertical="center" wrapText="1"/>
      <protection hidden="1"/>
    </xf>
    <xf numFmtId="0" fontId="8" fillId="8" borderId="39" xfId="1" applyFont="1" applyFill="1" applyBorder="1" applyAlignment="1" applyProtection="1">
      <alignment horizontal="left" vertical="center" wrapText="1"/>
      <protection hidden="1"/>
    </xf>
    <xf numFmtId="0" fontId="8" fillId="8" borderId="40" xfId="1" applyFont="1" applyFill="1" applyBorder="1" applyAlignment="1" applyProtection="1">
      <alignment horizontal="left" vertical="center" wrapText="1"/>
      <protection hidden="1"/>
    </xf>
    <xf numFmtId="0" fontId="8" fillId="8" borderId="36" xfId="1" applyFont="1" applyFill="1" applyBorder="1" applyAlignment="1" applyProtection="1">
      <alignment horizontal="center"/>
      <protection hidden="1"/>
    </xf>
    <xf numFmtId="0" fontId="8" fillId="8" borderId="34" xfId="1" applyFont="1" applyFill="1" applyBorder="1" applyAlignment="1" applyProtection="1">
      <alignment horizontal="center"/>
      <protection hidden="1"/>
    </xf>
    <xf numFmtId="3" fontId="8" fillId="8" borderId="36" xfId="1" applyNumberFormat="1" applyFont="1" applyFill="1" applyBorder="1" applyAlignment="1" applyProtection="1">
      <alignment horizontal="right"/>
      <protection locked="0"/>
    </xf>
    <xf numFmtId="3" fontId="8" fillId="8" borderId="34" xfId="1" applyNumberFormat="1" applyFont="1" applyFill="1" applyBorder="1" applyAlignment="1" applyProtection="1">
      <alignment horizontal="right"/>
      <protection locked="0"/>
    </xf>
    <xf numFmtId="3" fontId="8" fillId="8" borderId="37" xfId="1" applyNumberFormat="1" applyFont="1" applyFill="1" applyBorder="1" applyAlignment="1" applyProtection="1">
      <alignment horizontal="right"/>
      <protection locked="0"/>
    </xf>
    <xf numFmtId="3" fontId="8" fillId="8" borderId="35" xfId="1" applyNumberFormat="1" applyFont="1" applyFill="1" applyBorder="1" applyAlignment="1" applyProtection="1">
      <alignment horizontal="right"/>
      <protection locked="0"/>
    </xf>
    <xf numFmtId="0" fontId="8" fillId="8" borderId="19" xfId="1" applyFont="1" applyFill="1" applyBorder="1" applyAlignment="1">
      <alignment horizontal="center"/>
    </xf>
    <xf numFmtId="0" fontId="8" fillId="8" borderId="20" xfId="1" applyFont="1" applyFill="1" applyBorder="1" applyAlignment="1">
      <alignment horizontal="center"/>
    </xf>
    <xf numFmtId="0" fontId="8" fillId="8" borderId="21" xfId="1" applyFont="1" applyFill="1" applyBorder="1" applyAlignment="1">
      <alignment horizontal="left" wrapText="1" shrinkToFit="1"/>
    </xf>
    <xf numFmtId="0" fontId="19" fillId="8" borderId="18" xfId="1" applyFont="1" applyFill="1" applyBorder="1" applyAlignment="1">
      <alignment horizontal="left" shrinkToFit="1"/>
    </xf>
    <xf numFmtId="0" fontId="19" fillId="8" borderId="19" xfId="1" applyFont="1" applyFill="1" applyBorder="1" applyAlignment="1">
      <alignment horizontal="left" shrinkToFit="1"/>
    </xf>
    <xf numFmtId="0" fontId="19" fillId="8" borderId="20" xfId="1" applyFont="1" applyFill="1" applyBorder="1" applyAlignment="1">
      <alignment horizontal="left" shrinkToFit="1"/>
    </xf>
    <xf numFmtId="0" fontId="8" fillId="3" borderId="21" xfId="1" applyFont="1" applyFill="1" applyBorder="1" applyAlignment="1">
      <alignment horizontal="left" vertical="top" wrapText="1" shrinkToFit="1"/>
    </xf>
    <xf numFmtId="0" fontId="8" fillId="3" borderId="21" xfId="1" applyFont="1" applyFill="1" applyBorder="1" applyAlignment="1">
      <alignment horizontal="left" wrapText="1" shrinkToFit="1"/>
    </xf>
    <xf numFmtId="0" fontId="19" fillId="6" borderId="51" xfId="1" applyFont="1" applyFill="1" applyBorder="1" applyAlignment="1" applyProtection="1">
      <alignment horizontal="center" vertical="center"/>
      <protection hidden="1"/>
    </xf>
    <xf numFmtId="0" fontId="19" fillId="6" borderId="26" xfId="1" applyFont="1" applyFill="1" applyBorder="1" applyAlignment="1" applyProtection="1">
      <alignment horizontal="center" vertical="center"/>
      <protection hidden="1"/>
    </xf>
    <xf numFmtId="0" fontId="19" fillId="6" borderId="27" xfId="1" applyFont="1" applyFill="1" applyBorder="1" applyAlignment="1" applyProtection="1">
      <alignment horizontal="center" vertical="center"/>
      <protection hidden="1"/>
    </xf>
    <xf numFmtId="0" fontId="19" fillId="6" borderId="50" xfId="1" applyFont="1" applyFill="1" applyBorder="1" applyAlignment="1" applyProtection="1">
      <alignment horizontal="justify" vertical="top" wrapText="1" shrinkToFit="1"/>
      <protection hidden="1"/>
    </xf>
    <xf numFmtId="0" fontId="19" fillId="6" borderId="42" xfId="1" applyFont="1" applyFill="1" applyBorder="1" applyAlignment="1" applyProtection="1">
      <alignment horizontal="justify" vertical="top" wrapText="1" shrinkToFit="1"/>
      <protection hidden="1"/>
    </xf>
    <xf numFmtId="0" fontId="19" fillId="6" borderId="43" xfId="1" applyFont="1" applyFill="1" applyBorder="1" applyAlignment="1" applyProtection="1">
      <alignment horizontal="justify" vertical="top" wrapText="1" shrinkToFit="1"/>
      <protection hidden="1"/>
    </xf>
    <xf numFmtId="0" fontId="8" fillId="8" borderId="47" xfId="1" applyFont="1" applyFill="1" applyBorder="1" applyAlignment="1">
      <alignment horizontal="center"/>
    </xf>
    <xf numFmtId="0" fontId="7" fillId="11" borderId="14" xfId="0" applyFont="1" applyFill="1" applyBorder="1" applyAlignment="1">
      <alignment horizontal="center"/>
    </xf>
    <xf numFmtId="0" fontId="7" fillId="11" borderId="15" xfId="0" applyFont="1" applyFill="1" applyBorder="1" applyAlignment="1">
      <alignment horizontal="center"/>
    </xf>
    <xf numFmtId="3" fontId="19" fillId="6" borderId="55" xfId="1" applyNumberFormat="1" applyFont="1" applyFill="1" applyBorder="1" applyAlignment="1">
      <alignment horizontal="right"/>
    </xf>
    <xf numFmtId="0" fontId="6" fillId="10" borderId="56" xfId="0" applyFont="1" applyFill="1" applyBorder="1" applyAlignment="1">
      <alignment horizontal="right"/>
    </xf>
    <xf numFmtId="0" fontId="8" fillId="6" borderId="42" xfId="1" applyFont="1" applyFill="1" applyBorder="1" applyAlignment="1">
      <alignment horizontal="center"/>
    </xf>
    <xf numFmtId="0" fontId="8" fillId="6" borderId="43" xfId="1" applyFont="1" applyFill="1" applyBorder="1" applyAlignment="1">
      <alignment horizontal="center"/>
    </xf>
    <xf numFmtId="0" fontId="19" fillId="6" borderId="21" xfId="1" applyFont="1" applyFill="1" applyBorder="1" applyAlignment="1">
      <alignment horizontal="left" wrapText="1" shrinkToFit="1"/>
    </xf>
    <xf numFmtId="0" fontId="8" fillId="3" borderId="0" xfId="1" applyFont="1" applyFill="1" applyBorder="1" applyAlignment="1">
      <alignment horizontal="center"/>
    </xf>
    <xf numFmtId="0" fontId="7" fillId="9" borderId="39" xfId="0" applyFont="1" applyFill="1" applyBorder="1" applyAlignment="1">
      <alignment horizontal="center"/>
    </xf>
    <xf numFmtId="0" fontId="19" fillId="6" borderId="41" xfId="1" applyFont="1" applyFill="1" applyBorder="1" applyAlignment="1">
      <alignment horizontal="center" vertical="center"/>
    </xf>
    <xf numFmtId="0" fontId="19" fillId="10" borderId="42" xfId="0" applyFont="1" applyFill="1" applyBorder="1" applyAlignment="1">
      <alignment horizontal="center" vertical="center"/>
    </xf>
    <xf numFmtId="0" fontId="19" fillId="10" borderId="43" xfId="0" applyFont="1" applyFill="1" applyBorder="1" applyAlignment="1">
      <alignment horizontal="center" vertical="center"/>
    </xf>
    <xf numFmtId="0" fontId="19" fillId="10" borderId="38" xfId="0" applyFont="1" applyFill="1" applyBorder="1" applyAlignment="1">
      <alignment horizontal="center" vertical="center"/>
    </xf>
    <xf numFmtId="0" fontId="19" fillId="10" borderId="39" xfId="0" applyFont="1" applyFill="1" applyBorder="1" applyAlignment="1">
      <alignment horizontal="center" vertical="center"/>
    </xf>
    <xf numFmtId="0" fontId="19" fillId="10" borderId="40" xfId="0" applyFont="1" applyFill="1" applyBorder="1" applyAlignment="1">
      <alignment horizontal="center" vertical="center"/>
    </xf>
    <xf numFmtId="3" fontId="19" fillId="6" borderId="36" xfId="1" applyNumberFormat="1" applyFont="1" applyFill="1" applyBorder="1" applyAlignment="1">
      <alignment horizontal="right"/>
    </xf>
    <xf numFmtId="0" fontId="6" fillId="10" borderId="34" xfId="0" applyFont="1" applyFill="1" applyBorder="1" applyAlignment="1">
      <alignment horizontal="right"/>
    </xf>
    <xf numFmtId="3" fontId="19" fillId="6" borderId="21" xfId="1" applyNumberFormat="1" applyFont="1" applyFill="1" applyBorder="1" applyAlignment="1">
      <alignment horizontal="right"/>
    </xf>
    <xf numFmtId="0" fontId="6" fillId="10" borderId="21" xfId="0" applyFont="1" applyFill="1" applyBorder="1" applyAlignment="1">
      <alignment horizontal="right"/>
    </xf>
    <xf numFmtId="0" fontId="19" fillId="6" borderId="36" xfId="1" applyFont="1" applyFill="1" applyBorder="1" applyAlignment="1">
      <alignment horizontal="center"/>
    </xf>
    <xf numFmtId="0" fontId="19" fillId="6" borderId="34" xfId="1" applyFont="1" applyFill="1" applyBorder="1" applyAlignment="1">
      <alignment horizontal="center"/>
    </xf>
    <xf numFmtId="0" fontId="21" fillId="14" borderId="48" xfId="1" applyFont="1" applyFill="1" applyBorder="1" applyAlignment="1">
      <alignment horizontal="center"/>
    </xf>
    <xf numFmtId="0" fontId="21" fillId="15" borderId="19" xfId="0" applyFont="1" applyFill="1" applyBorder="1" applyAlignment="1">
      <alignment horizontal="center"/>
    </xf>
    <xf numFmtId="0" fontId="21" fillId="15" borderId="20" xfId="0" applyFont="1" applyFill="1" applyBorder="1" applyAlignment="1">
      <alignment horizontal="center"/>
    </xf>
    <xf numFmtId="0" fontId="21" fillId="14" borderId="21" xfId="1" applyFont="1" applyFill="1" applyBorder="1" applyAlignment="1">
      <alignment horizontal="left" wrapText="1" shrinkToFit="1"/>
    </xf>
    <xf numFmtId="0" fontId="20" fillId="14" borderId="51" xfId="1" applyFont="1" applyFill="1" applyBorder="1" applyAlignment="1">
      <alignment horizontal="center"/>
    </xf>
    <xf numFmtId="0" fontId="20" fillId="15" borderId="26" xfId="0" applyFont="1" applyFill="1" applyBorder="1" applyAlignment="1">
      <alignment horizontal="center"/>
    </xf>
    <xf numFmtId="0" fontId="20" fillId="15" borderId="27" xfId="0" applyFont="1" applyFill="1" applyBorder="1" applyAlignment="1">
      <alignment horizontal="center"/>
    </xf>
    <xf numFmtId="0" fontId="21" fillId="14" borderId="25" xfId="1" applyFont="1" applyFill="1" applyBorder="1" applyAlignment="1">
      <alignment horizontal="left" wrapText="1"/>
    </xf>
    <xf numFmtId="0" fontId="21" fillId="14" borderId="26" xfId="1" applyFont="1" applyFill="1" applyBorder="1" applyAlignment="1">
      <alignment horizontal="left" wrapText="1"/>
    </xf>
    <xf numFmtId="0" fontId="21" fillId="14" borderId="27" xfId="1" applyFont="1" applyFill="1" applyBorder="1" applyAlignment="1">
      <alignment horizontal="left" wrapText="1"/>
    </xf>
    <xf numFmtId="0" fontId="8" fillId="8" borderId="42" xfId="1" applyFont="1" applyFill="1" applyBorder="1" applyAlignment="1">
      <alignment horizontal="center"/>
    </xf>
    <xf numFmtId="0" fontId="8" fillId="8" borderId="43" xfId="1" applyFont="1" applyFill="1" applyBorder="1" applyAlignment="1">
      <alignment horizontal="center"/>
    </xf>
    <xf numFmtId="0" fontId="19" fillId="8" borderId="21" xfId="1" applyFont="1" applyFill="1" applyBorder="1" applyAlignment="1">
      <alignment horizontal="left" wrapText="1" shrinkToFit="1"/>
    </xf>
    <xf numFmtId="0" fontId="19" fillId="6" borderId="48" xfId="1" applyFont="1" applyFill="1" applyBorder="1" applyAlignment="1">
      <alignment horizontal="center"/>
    </xf>
    <xf numFmtId="0" fontId="19" fillId="10" borderId="19" xfId="0" applyFont="1" applyFill="1" applyBorder="1" applyAlignment="1">
      <alignment horizontal="center"/>
    </xf>
    <xf numFmtId="0" fontId="19" fillId="10" borderId="20" xfId="0" applyFont="1" applyFill="1" applyBorder="1" applyAlignment="1">
      <alignment horizontal="center"/>
    </xf>
    <xf numFmtId="0" fontId="8" fillId="3" borderId="19" xfId="1" applyFont="1" applyFill="1" applyBorder="1" applyAlignment="1">
      <alignment horizontal="center"/>
    </xf>
    <xf numFmtId="0" fontId="8" fillId="3" borderId="20" xfId="1" applyFont="1" applyFill="1" applyBorder="1" applyAlignment="1">
      <alignment horizontal="center"/>
    </xf>
    <xf numFmtId="0" fontId="20" fillId="14" borderId="48" xfId="1" applyFont="1" applyFill="1" applyBorder="1" applyAlignment="1">
      <alignment horizontal="center"/>
    </xf>
    <xf numFmtId="0" fontId="20" fillId="15" borderId="19" xfId="0" applyFont="1" applyFill="1" applyBorder="1" applyAlignment="1">
      <alignment horizontal="center"/>
    </xf>
    <xf numFmtId="0" fontId="20" fillId="15" borderId="20" xfId="0" applyFont="1" applyFill="1" applyBorder="1" applyAlignment="1">
      <alignment horizontal="center"/>
    </xf>
    <xf numFmtId="0" fontId="8" fillId="8" borderId="48" xfId="1" applyFont="1" applyFill="1" applyBorder="1" applyAlignment="1">
      <alignment horizontal="center"/>
    </xf>
    <xf numFmtId="0" fontId="7" fillId="11" borderId="1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8" fillId="3" borderId="21" xfId="1" applyFont="1" applyFill="1" applyBorder="1" applyAlignment="1">
      <alignment vertical="top" shrinkToFit="1"/>
    </xf>
    <xf numFmtId="0" fontId="7" fillId="3" borderId="21" xfId="0" applyFont="1" applyFill="1" applyBorder="1" applyAlignment="1">
      <alignment vertical="top" shrinkToFit="1"/>
    </xf>
    <xf numFmtId="0" fontId="8" fillId="3" borderId="18" xfId="1" applyFont="1" applyFill="1" applyBorder="1" applyAlignment="1">
      <alignment vertical="top" wrapText="1" shrinkToFit="1"/>
    </xf>
    <xf numFmtId="0" fontId="7" fillId="3" borderId="19" xfId="0" applyFont="1" applyFill="1" applyBorder="1" applyAlignment="1">
      <alignment vertical="top" wrapText="1" shrinkToFit="1"/>
    </xf>
    <xf numFmtId="0" fontId="7" fillId="3" borderId="20" xfId="0" applyFont="1" applyFill="1" applyBorder="1" applyAlignment="1">
      <alignment vertical="top" wrapText="1" shrinkToFit="1"/>
    </xf>
    <xf numFmtId="0" fontId="19" fillId="12" borderId="18" xfId="1" applyFont="1" applyFill="1" applyBorder="1" applyAlignment="1">
      <alignment vertical="top" wrapText="1" shrinkToFit="1"/>
    </xf>
    <xf numFmtId="0" fontId="22" fillId="12" borderId="19" xfId="0" applyFont="1" applyFill="1" applyBorder="1"/>
    <xf numFmtId="0" fontId="22" fillId="12" borderId="20" xfId="0" applyFont="1" applyFill="1" applyBorder="1"/>
    <xf numFmtId="0" fontId="19" fillId="8" borderId="4" xfId="1" applyFont="1" applyFill="1" applyBorder="1" applyAlignment="1" applyProtection="1">
      <alignment wrapText="1" shrinkToFit="1"/>
    </xf>
    <xf numFmtId="0" fontId="6" fillId="8" borderId="2" xfId="0" applyFont="1" applyFill="1" applyBorder="1" applyAlignment="1" applyProtection="1">
      <alignment wrapText="1" shrinkToFit="1"/>
    </xf>
    <xf numFmtId="0" fontId="6" fillId="8" borderId="3" xfId="0" applyFont="1" applyFill="1" applyBorder="1" applyAlignment="1" applyProtection="1">
      <alignment wrapText="1" shrinkToFit="1"/>
    </xf>
    <xf numFmtId="0" fontId="8" fillId="3" borderId="21" xfId="1" applyFont="1" applyFill="1" applyBorder="1" applyAlignment="1">
      <alignment vertical="top" wrapText="1" shrinkToFit="1"/>
    </xf>
    <xf numFmtId="0" fontId="7" fillId="3" borderId="21" xfId="0" applyFont="1" applyFill="1" applyBorder="1" applyAlignment="1">
      <alignment vertical="top" wrapText="1" shrinkToFit="1"/>
    </xf>
    <xf numFmtId="0" fontId="8" fillId="3" borderId="18" xfId="1" applyFont="1" applyFill="1" applyBorder="1" applyAlignment="1">
      <alignment horizontal="left" vertical="top" wrapText="1" shrinkToFit="1"/>
    </xf>
    <xf numFmtId="0" fontId="8" fillId="3" borderId="19" xfId="1" applyFont="1" applyFill="1" applyBorder="1" applyAlignment="1">
      <alignment horizontal="left" vertical="top" wrapText="1" shrinkToFit="1"/>
    </xf>
    <xf numFmtId="0" fontId="8" fillId="3" borderId="20" xfId="1" applyFont="1" applyFill="1" applyBorder="1" applyAlignment="1">
      <alignment horizontal="left" vertical="top" wrapText="1" shrinkToFit="1"/>
    </xf>
    <xf numFmtId="0" fontId="19" fillId="3" borderId="38" xfId="1" applyFont="1" applyFill="1" applyBorder="1" applyAlignment="1" applyProtection="1">
      <alignment horizontal="center" shrinkToFit="1"/>
    </xf>
    <xf numFmtId="0" fontId="19" fillId="3" borderId="39" xfId="1" applyFont="1" applyFill="1" applyBorder="1" applyAlignment="1" applyProtection="1">
      <alignment horizontal="center" shrinkToFit="1"/>
    </xf>
    <xf numFmtId="0" fontId="19" fillId="3" borderId="56" xfId="1" applyFont="1" applyFill="1" applyBorder="1" applyAlignment="1" applyProtection="1">
      <alignment horizontal="center" shrinkToFit="1"/>
    </xf>
    <xf numFmtId="0" fontId="19" fillId="12" borderId="18" xfId="1" applyFont="1" applyFill="1" applyBorder="1" applyAlignment="1">
      <alignment horizontal="left" vertical="top" wrapText="1" shrinkToFit="1"/>
    </xf>
    <xf numFmtId="0" fontId="19" fillId="12" borderId="19" xfId="1" applyFont="1" applyFill="1" applyBorder="1" applyAlignment="1">
      <alignment horizontal="left" vertical="top" wrapText="1" shrinkToFit="1"/>
    </xf>
    <xf numFmtId="0" fontId="19" fillId="12" borderId="20" xfId="1" applyFont="1" applyFill="1" applyBorder="1" applyAlignment="1">
      <alignment horizontal="left" vertical="top" wrapText="1" shrinkToFit="1"/>
    </xf>
    <xf numFmtId="0" fontId="23" fillId="12" borderId="21" xfId="1" applyFont="1" applyFill="1" applyBorder="1" applyAlignment="1">
      <alignment vertical="top" shrinkToFit="1"/>
    </xf>
    <xf numFmtId="0" fontId="6" fillId="12" borderId="21" xfId="0" applyFont="1" applyFill="1" applyBorder="1" applyAlignment="1">
      <alignment vertical="top" shrinkToFit="1"/>
    </xf>
    <xf numFmtId="0" fontId="19" fillId="3" borderId="48" xfId="1" applyFont="1" applyFill="1" applyBorder="1" applyAlignment="1">
      <alignment horizontal="center" vertical="top" shrinkToFit="1"/>
    </xf>
    <xf numFmtId="0" fontId="19" fillId="3" borderId="19" xfId="1" applyFont="1" applyFill="1" applyBorder="1" applyAlignment="1">
      <alignment horizontal="center" vertical="top" shrinkToFit="1"/>
    </xf>
    <xf numFmtId="0" fontId="19" fillId="3" borderId="49" xfId="1" applyFont="1" applyFill="1" applyBorder="1" applyAlignment="1">
      <alignment horizontal="center" vertical="top" shrinkToFit="1"/>
    </xf>
    <xf numFmtId="0" fontId="19" fillId="6" borderId="25" xfId="1" applyFont="1" applyFill="1" applyBorder="1" applyAlignment="1">
      <alignment wrapText="1" shrinkToFit="1"/>
    </xf>
    <xf numFmtId="0" fontId="6" fillId="6" borderId="26" xfId="0" applyFont="1" applyFill="1" applyBorder="1" applyAlignment="1">
      <alignment wrapText="1" shrinkToFit="1"/>
    </xf>
    <xf numFmtId="0" fontId="6" fillId="6" borderId="27" xfId="0" applyFont="1" applyFill="1" applyBorder="1" applyAlignment="1">
      <alignment wrapText="1" shrinkToFit="1"/>
    </xf>
    <xf numFmtId="0" fontId="23" fillId="8" borderId="21" xfId="1" applyFont="1" applyFill="1" applyBorder="1" applyAlignment="1">
      <alignment shrinkToFit="1"/>
    </xf>
    <xf numFmtId="0" fontId="6" fillId="8" borderId="21" xfId="0" applyFont="1" applyFill="1" applyBorder="1" applyAlignment="1">
      <alignment shrinkToFit="1"/>
    </xf>
    <xf numFmtId="0" fontId="7" fillId="3" borderId="2" xfId="0" applyFont="1" applyFill="1" applyBorder="1" applyAlignment="1">
      <alignment horizontal="center" shrinkToFit="1"/>
    </xf>
    <xf numFmtId="0" fontId="6" fillId="6" borderId="13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59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/>
    </xf>
    <xf numFmtId="0" fontId="6" fillId="6" borderId="59" xfId="0" applyFont="1" applyFill="1" applyBorder="1" applyAlignment="1">
      <alignment horizontal="center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mruColors>
      <color rgb="FFDC97FF"/>
      <color rgb="FFC2D69A"/>
      <color rgb="FF228622"/>
      <color rgb="FFD6E3BB"/>
      <color rgb="FF006400"/>
      <color rgb="FF79E5FF"/>
      <color rgb="FFFFFF7D"/>
      <color rgb="FF32FC10"/>
      <color rgb="FF00B050"/>
      <color rgb="FF93CDD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en-US" sz="1400" baseline="0">
                <a:latin typeface="Times New Roman" pitchFamily="18" charset="0"/>
              </a:rPr>
              <a:t>V</a:t>
            </a:r>
            <a:r>
              <a:rPr lang="cs-CZ" sz="1400" baseline="0">
                <a:latin typeface="Times New Roman" pitchFamily="18" charset="0"/>
              </a:rPr>
              <a:t>ývoj vybraných položek aktiv</a:t>
            </a:r>
            <a:endParaRPr lang="ru-RU" sz="1400" baseline="0">
              <a:latin typeface="Times New Roman" pitchFamily="18" charset="0"/>
            </a:endParaRPr>
          </a:p>
        </c:rich>
      </c:tx>
      <c:layout/>
    </c:title>
    <c:view3D>
      <c:rAngAx val="1"/>
    </c:view3D>
    <c:plotArea>
      <c:layout>
        <c:manualLayout>
          <c:layoutTarget val="inner"/>
          <c:xMode val="edge"/>
          <c:yMode val="edge"/>
          <c:x val="0.18083011486682346"/>
          <c:y val="0.1390835579514825"/>
          <c:w val="0.53986068281389465"/>
          <c:h val="0.76927223719676563"/>
        </c:manualLayout>
      </c:layout>
      <c:bar3DChart>
        <c:barDir val="col"/>
        <c:grouping val="clustered"/>
        <c:ser>
          <c:idx val="0"/>
          <c:order val="0"/>
          <c:tx>
            <c:strRef>
              <c:f>'Horizontalni analyza'!$B$10</c:f>
              <c:strCache>
                <c:ptCount val="1"/>
                <c:pt idx="0">
                  <c:v>Aktiva celkem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analyza'!$C$10,'Horizontalni analyza'!$E$10)</c:f>
              <c:numCache>
                <c:formatCode>0.00</c:formatCode>
                <c:ptCount val="2"/>
                <c:pt idx="0">
                  <c:v>3345</c:v>
                </c:pt>
                <c:pt idx="1">
                  <c:v>12281</c:v>
                </c:pt>
              </c:numCache>
            </c:numRef>
          </c:val>
        </c:ser>
        <c:ser>
          <c:idx val="1"/>
          <c:order val="1"/>
          <c:tx>
            <c:strRef>
              <c:f>'Horizontalni analyza'!$B$11</c:f>
              <c:strCache>
                <c:ptCount val="1"/>
                <c:pt idx="0">
                  <c:v>Stálá aktiva</c:v>
                </c:pt>
              </c:strCache>
            </c:strRef>
          </c:tx>
          <c:spPr>
            <a:solidFill>
              <a:srgbClr val="0000FF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analyza'!$C$11,'Horizontalni analyza'!$E$11)</c:f>
              <c:numCache>
                <c:formatCode>0.00</c:formatCode>
                <c:ptCount val="2"/>
                <c:pt idx="0">
                  <c:v>-1087</c:v>
                </c:pt>
                <c:pt idx="1">
                  <c:v>5840</c:v>
                </c:pt>
              </c:numCache>
            </c:numRef>
          </c:val>
        </c:ser>
        <c:ser>
          <c:idx val="2"/>
          <c:order val="2"/>
          <c:tx>
            <c:strRef>
              <c:f>'Horizontalni analyza'!$B$12</c:f>
              <c:strCache>
                <c:ptCount val="1"/>
                <c:pt idx="0">
                  <c:v>Dlouhodobý nehmotný majetek</c:v>
                </c:pt>
              </c:strCache>
            </c:strRef>
          </c:tx>
          <c:spPr>
            <a:solidFill>
              <a:srgbClr val="00CC00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analyza'!$C$12,'Horizontalni analyza'!$E$12)</c:f>
              <c:numCache>
                <c:formatCode>0.00</c:formatCode>
                <c:ptCount val="2"/>
                <c:pt idx="0">
                  <c:v>-1044</c:v>
                </c:pt>
                <c:pt idx="1">
                  <c:v>-306</c:v>
                </c:pt>
              </c:numCache>
            </c:numRef>
          </c:val>
        </c:ser>
        <c:ser>
          <c:idx val="3"/>
          <c:order val="3"/>
          <c:tx>
            <c:strRef>
              <c:f>'Horizontalni analyza'!$B$13</c:f>
              <c:strCache>
                <c:ptCount val="1"/>
                <c:pt idx="0">
                  <c:v>Dlouhodobý hmotný majetek</c:v>
                </c:pt>
              </c:strCache>
            </c:strRef>
          </c:tx>
          <c:spPr>
            <a:solidFill>
              <a:srgbClr val="00FF00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analyza'!$C$13,'Horizontalni analyza'!$E$13)</c:f>
              <c:numCache>
                <c:formatCode>0.00</c:formatCode>
                <c:ptCount val="2"/>
                <c:pt idx="0">
                  <c:v>-43</c:v>
                </c:pt>
                <c:pt idx="1">
                  <c:v>6146</c:v>
                </c:pt>
              </c:numCache>
            </c:numRef>
          </c:val>
        </c:ser>
        <c:ser>
          <c:idx val="4"/>
          <c:order val="4"/>
          <c:tx>
            <c:strRef>
              <c:f>'Horizontalni analyza'!$B$15</c:f>
              <c:strCache>
                <c:ptCount val="1"/>
                <c:pt idx="0">
                  <c:v>Oběžná aktiva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analyza'!$C$15,'Horizontalni analyza'!$E$15)</c:f>
              <c:numCache>
                <c:formatCode>0.00</c:formatCode>
                <c:ptCount val="2"/>
                <c:pt idx="0">
                  <c:v>4430</c:v>
                </c:pt>
                <c:pt idx="1">
                  <c:v>6415</c:v>
                </c:pt>
              </c:numCache>
            </c:numRef>
          </c:val>
        </c:ser>
        <c:ser>
          <c:idx val="5"/>
          <c:order val="5"/>
          <c:tx>
            <c:strRef>
              <c:f>'Horizontalni analyza'!$B$16</c:f>
              <c:strCache>
                <c:ptCount val="1"/>
                <c:pt idx="0">
                  <c:v>Zásoby 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analyza'!$C$16,'Horizontalni analyza'!$E$16)</c:f>
              <c:numCache>
                <c:formatCode>0.00</c:formatCode>
                <c:ptCount val="2"/>
                <c:pt idx="0">
                  <c:v>919</c:v>
                </c:pt>
                <c:pt idx="1">
                  <c:v>3459</c:v>
                </c:pt>
              </c:numCache>
            </c:numRef>
          </c:val>
        </c:ser>
        <c:ser>
          <c:idx val="6"/>
          <c:order val="6"/>
          <c:tx>
            <c:strRef>
              <c:f>'Horizontalni analyza'!$B$18</c:f>
              <c:strCache>
                <c:ptCount val="1"/>
                <c:pt idx="0">
                  <c:v>Krátkodobé pohledávky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('Horizontalni analyza'!$C$8,'Horizontalni analyza'!$E$8)</c:f>
              <c:strCache>
                <c:ptCount val="2"/>
                <c:pt idx="0">
                  <c:v>2009-2010</c:v>
                </c:pt>
                <c:pt idx="1">
                  <c:v>2010-2011</c:v>
                </c:pt>
              </c:strCache>
            </c:strRef>
          </c:cat>
          <c:val>
            <c:numRef>
              <c:f>('Horizontalni analyza'!$C$18,'Horizontalni analyza'!$E$18)</c:f>
              <c:numCache>
                <c:formatCode>0.00</c:formatCode>
                <c:ptCount val="2"/>
                <c:pt idx="0">
                  <c:v>225</c:v>
                </c:pt>
                <c:pt idx="1">
                  <c:v>1904</c:v>
                </c:pt>
              </c:numCache>
            </c:numRef>
          </c:val>
        </c:ser>
        <c:shape val="cylinder"/>
        <c:axId val="79564800"/>
        <c:axId val="79567104"/>
        <c:axId val="0"/>
      </c:bar3DChart>
      <c:catAx>
        <c:axId val="795648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 baseline="0">
                    <a:latin typeface="Times New Roman" pitchFamily="18" charset="0"/>
                  </a:rPr>
                  <a:t>Období</a:t>
                </a:r>
                <a:endParaRPr lang="ru-RU" baseline="0">
                  <a:latin typeface="Times New Roman" pitchFamily="18" charset="0"/>
                </a:endParaRPr>
              </a:p>
            </c:rich>
          </c:tx>
          <c:layout/>
        </c:title>
        <c:numFmt formatCode="General" sourceLinked="1"/>
        <c:majorTickMark val="none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79567104"/>
        <c:crosses val="autoZero"/>
        <c:auto val="1"/>
        <c:lblAlgn val="ctr"/>
        <c:lblOffset val="100"/>
      </c:catAx>
      <c:valAx>
        <c:axId val="795671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baseline="0">
                    <a:latin typeface="Times New Roman" pitchFamily="18" charset="0"/>
                  </a:rPr>
                  <a:t>Změna stau položek aktiv</a:t>
                </a:r>
              </a:p>
            </c:rich>
          </c:tx>
          <c:layout/>
        </c:title>
        <c:numFmt formatCode="0.00" sourceLinked="1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79564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12483741166326"/>
          <c:y val="0.13970517383957143"/>
          <c:w val="0.23875172607495287"/>
          <c:h val="0.7651601768956966"/>
        </c:manualLayout>
      </c:layout>
      <c:txPr>
        <a:bodyPr/>
        <a:lstStyle/>
        <a:p>
          <a:pPr>
            <a:defRPr baseline="0">
              <a:latin typeface="Times New Roman" pitchFamily="18" charset="0"/>
            </a:defRPr>
          </a:pPr>
          <a:endParaRPr lang="ru-RU"/>
        </a:p>
      </c:txPr>
    </c:legend>
    <c:plotVisOnly val="1"/>
  </c:chart>
  <c:spPr>
    <a:gradFill flip="none" rotWithShape="1"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  <a:tileRect/>
    </a:gra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Vývoj vybraných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položek pasiv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  <c:layout/>
    </c:title>
    <c:view3D>
      <c:rAngAx val="1"/>
    </c:view3D>
    <c:plotArea>
      <c:layout>
        <c:manualLayout>
          <c:layoutTarget val="inner"/>
          <c:xMode val="edge"/>
          <c:yMode val="edge"/>
          <c:x val="0.16509092052116317"/>
          <c:y val="0.13036275586592044"/>
          <c:w val="0.61435134979385053"/>
          <c:h val="0.74155154397368561"/>
        </c:manualLayout>
      </c:layout>
      <c:bar3DChart>
        <c:barDir val="col"/>
        <c:grouping val="clustered"/>
        <c:ser>
          <c:idx val="0"/>
          <c:order val="0"/>
          <c:tx>
            <c:strRef>
              <c:f>'Horizontalni analyza'!$P$10</c:f>
              <c:strCache>
                <c:ptCount val="1"/>
                <c:pt idx="0">
                  <c:v>Pasiva celkem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('Horizontalni analyza'!$Q$8,'Horizontalni analyza'!$S$8)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analyza'!$Q$10,'Horizontalni analyza'!$S$10)</c:f>
              <c:numCache>
                <c:formatCode>0.00</c:formatCode>
                <c:ptCount val="2"/>
                <c:pt idx="0">
                  <c:v>3345</c:v>
                </c:pt>
                <c:pt idx="1">
                  <c:v>12281</c:v>
                </c:pt>
              </c:numCache>
            </c:numRef>
          </c:val>
        </c:ser>
        <c:ser>
          <c:idx val="1"/>
          <c:order val="1"/>
          <c:tx>
            <c:strRef>
              <c:f>'Horizontalni analyza'!$P$11</c:f>
              <c:strCache>
                <c:ptCount val="1"/>
                <c:pt idx="0">
                  <c:v>Vlastní kapitál</c:v>
                </c:pt>
              </c:strCache>
            </c:strRef>
          </c:tx>
          <c:spPr>
            <a:solidFill>
              <a:srgbClr val="0000FF"/>
            </a:solidFill>
          </c:spPr>
          <c:cat>
            <c:strRef>
              <c:f>('Horizontalni analyza'!$Q$8,'Horizontalni analyza'!$S$8)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analyza'!$Q$11,'Horizontalni analyza'!$S$11)</c:f>
              <c:numCache>
                <c:formatCode>0.00</c:formatCode>
                <c:ptCount val="2"/>
                <c:pt idx="0">
                  <c:v>2194</c:v>
                </c:pt>
                <c:pt idx="1">
                  <c:v>4932</c:v>
                </c:pt>
              </c:numCache>
            </c:numRef>
          </c:val>
        </c:ser>
        <c:ser>
          <c:idx val="2"/>
          <c:order val="2"/>
          <c:tx>
            <c:strRef>
              <c:f>'Horizontalni analyza'!$P$14</c:f>
              <c:strCache>
                <c:ptCount val="1"/>
                <c:pt idx="0">
                  <c:v>VH minulých let</c:v>
                </c:pt>
              </c:strCache>
            </c:strRef>
          </c:tx>
          <c:spPr>
            <a:solidFill>
              <a:srgbClr val="00FF00"/>
            </a:solidFill>
          </c:spPr>
          <c:cat>
            <c:strRef>
              <c:f>('Horizontalni analyza'!$Q$8,'Horizontalni analyza'!$S$8)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analyza'!$Q$14,'Horizontalni analyza'!$S$14)</c:f>
              <c:numCache>
                <c:formatCode>0.00</c:formatCode>
                <c:ptCount val="2"/>
                <c:pt idx="0">
                  <c:v>79</c:v>
                </c:pt>
                <c:pt idx="1">
                  <c:v>2197</c:v>
                </c:pt>
              </c:numCache>
            </c:numRef>
          </c:val>
        </c:ser>
        <c:ser>
          <c:idx val="3"/>
          <c:order val="3"/>
          <c:tx>
            <c:strRef>
              <c:f>'Horizontalni analyza'!$P$15</c:f>
              <c:strCache>
                <c:ptCount val="1"/>
                <c:pt idx="0">
                  <c:v>Cizí zdroje</c:v>
                </c:pt>
              </c:strCache>
            </c:strRef>
          </c:tx>
          <c:spPr>
            <a:solidFill>
              <a:srgbClr val="09D0FF"/>
            </a:solidFill>
          </c:spPr>
          <c:cat>
            <c:strRef>
              <c:f>('Horizontalni analyza'!$Q$8,'Horizontalni analyza'!$S$8)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analyza'!$Q$15,'Horizontalni analyza'!$S$15)</c:f>
              <c:numCache>
                <c:formatCode>0.00</c:formatCode>
                <c:ptCount val="2"/>
                <c:pt idx="0">
                  <c:v>1151</c:v>
                </c:pt>
                <c:pt idx="1">
                  <c:v>7349</c:v>
                </c:pt>
              </c:numCache>
            </c:numRef>
          </c:val>
        </c:ser>
        <c:ser>
          <c:idx val="4"/>
          <c:order val="4"/>
          <c:tx>
            <c:strRef>
              <c:f>'Horizontalni analyza'!$P$17</c:f>
              <c:strCache>
                <c:ptCount val="1"/>
                <c:pt idx="0">
                  <c:v>Krátkodobé závazky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('Horizontalni analyza'!$Q$8,'Horizontalni analyza'!$S$8)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analyza'!$Q$17,'Horizontalni analyza'!$S$17)</c:f>
              <c:numCache>
                <c:formatCode>0.00</c:formatCode>
                <c:ptCount val="2"/>
                <c:pt idx="0">
                  <c:v>2459</c:v>
                </c:pt>
                <c:pt idx="1">
                  <c:v>7499</c:v>
                </c:pt>
              </c:numCache>
            </c:numRef>
          </c:val>
        </c:ser>
        <c:shape val="cylinder"/>
        <c:axId val="81405824"/>
        <c:axId val="83492864"/>
        <c:axId val="0"/>
      </c:bar3DChart>
      <c:catAx>
        <c:axId val="814058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aseline="0">
                    <a:latin typeface="Times New Roman" pitchFamily="18" charset="0"/>
                  </a:defRPr>
                </a:pPr>
                <a:r>
                  <a:rPr lang="cs-CZ" baseline="0">
                    <a:latin typeface="Times New Roman" pitchFamily="18" charset="0"/>
                  </a:rPr>
                  <a:t>Období</a:t>
                </a:r>
                <a:endParaRPr lang="ru-RU" baseline="0">
                  <a:latin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0.38921610846548382"/>
              <c:y val="0.93164514026803924"/>
            </c:manualLayout>
          </c:layout>
        </c:title>
        <c:numFmt formatCode="General" sourceLinked="1"/>
        <c:majorTickMark val="none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83492864"/>
        <c:crosses val="autoZero"/>
        <c:auto val="1"/>
        <c:lblAlgn val="ctr"/>
        <c:lblOffset val="100"/>
      </c:catAx>
      <c:valAx>
        <c:axId val="834928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baseline="0">
                    <a:latin typeface="Times New Roman" pitchFamily="18" charset="0"/>
                  </a:defRPr>
                </a:pPr>
                <a:r>
                  <a:rPr lang="cs-CZ" baseline="0">
                    <a:latin typeface="Times New Roman" pitchFamily="18" charset="0"/>
                  </a:rPr>
                  <a:t>Změna stavu u položek pasiv</a:t>
                </a:r>
                <a:endParaRPr lang="ru-RU" baseline="0">
                  <a:latin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9.0926060568559727E-3"/>
              <c:y val="0.17893432465923276"/>
            </c:manualLayout>
          </c:layout>
        </c:title>
        <c:numFmt formatCode="0.00" sourceLinked="1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81405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981538235864265"/>
          <c:y val="0.26277356594366447"/>
          <c:w val="0.23592227618254324"/>
          <c:h val="0.491774509335756"/>
        </c:manualLayout>
      </c:layout>
      <c:txPr>
        <a:bodyPr/>
        <a:lstStyle/>
        <a:p>
          <a:pPr>
            <a:defRPr baseline="0">
              <a:latin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Vývoj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vybraných položek VZZ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24181081065095258"/>
          <c:y val="9.0395480225988704E-3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17827261274156492"/>
          <c:y val="9.5586458472352268E-2"/>
          <c:w val="0.61527498117840562"/>
          <c:h val="0.82478829129410025"/>
        </c:manualLayout>
      </c:layout>
      <c:bar3DChart>
        <c:barDir val="col"/>
        <c:grouping val="clustered"/>
        <c:ser>
          <c:idx val="0"/>
          <c:order val="0"/>
          <c:tx>
            <c:strRef>
              <c:f>'Horizontalni analyza'!$I$10</c:f>
              <c:strCache>
                <c:ptCount val="1"/>
                <c:pt idx="0">
                  <c:v>Tržby za prodej zboží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('Horizontalni analyza'!$J$8,'Horizontalni analyza'!$L$8)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analyza'!$J$10,'Horizontalni analyza'!$L$10)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'Horizontalni analyza'!$I$11</c:f>
              <c:strCache>
                <c:ptCount val="1"/>
                <c:pt idx="0">
                  <c:v>Výkony</c:v>
                </c:pt>
              </c:strCache>
            </c:strRef>
          </c:tx>
          <c:spPr>
            <a:solidFill>
              <a:srgbClr val="0000FF"/>
            </a:solidFill>
          </c:spPr>
          <c:cat>
            <c:strRef>
              <c:f>('Horizontalni analyza'!$J$8,'Horizontalni analyza'!$L$8)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analyza'!$J$11,'Horizontalni analyza'!$L$11)</c:f>
              <c:numCache>
                <c:formatCode>0.00</c:formatCode>
                <c:ptCount val="2"/>
                <c:pt idx="0">
                  <c:v>24312</c:v>
                </c:pt>
                <c:pt idx="1">
                  <c:v>22518</c:v>
                </c:pt>
              </c:numCache>
            </c:numRef>
          </c:val>
        </c:ser>
        <c:ser>
          <c:idx val="2"/>
          <c:order val="2"/>
          <c:tx>
            <c:strRef>
              <c:f>'Horizontalni analyza'!$I$12</c:f>
              <c:strCache>
                <c:ptCount val="1"/>
                <c:pt idx="0">
                  <c:v>Přidaná hodnota</c:v>
                </c:pt>
              </c:strCache>
            </c:strRef>
          </c:tx>
          <c:spPr>
            <a:solidFill>
              <a:srgbClr val="00FF00"/>
            </a:solidFill>
          </c:spPr>
          <c:cat>
            <c:strRef>
              <c:f>('Horizontalni analyza'!$J$8,'Horizontalni analyza'!$L$8)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analyza'!$J$12,'Horizontalni analyza'!$L$12)</c:f>
              <c:numCache>
                <c:formatCode>0.00</c:formatCode>
                <c:ptCount val="2"/>
                <c:pt idx="0">
                  <c:v>896</c:v>
                </c:pt>
                <c:pt idx="1">
                  <c:v>-301</c:v>
                </c:pt>
              </c:numCache>
            </c:numRef>
          </c:val>
        </c:ser>
        <c:ser>
          <c:idx val="3"/>
          <c:order val="3"/>
          <c:tx>
            <c:strRef>
              <c:f>'Horizontalni analyza'!$I$13</c:f>
              <c:strCache>
                <c:ptCount val="1"/>
                <c:pt idx="0">
                  <c:v>Provozní hospodářský výsledek</c:v>
                </c:pt>
              </c:strCache>
            </c:strRef>
          </c:tx>
          <c:spPr>
            <a:solidFill>
              <a:srgbClr val="09D0FF"/>
            </a:solidFill>
          </c:spPr>
          <c:cat>
            <c:strRef>
              <c:f>('Horizontalni analyza'!$J$8,'Horizontalni analyza'!$L$8)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analyza'!$J$13,'Horizontalni analyza'!$L$13)</c:f>
              <c:numCache>
                <c:formatCode>0.00</c:formatCode>
                <c:ptCount val="2"/>
                <c:pt idx="0">
                  <c:v>3140</c:v>
                </c:pt>
                <c:pt idx="1">
                  <c:v>2574</c:v>
                </c:pt>
              </c:numCache>
            </c:numRef>
          </c:val>
        </c:ser>
        <c:ser>
          <c:idx val="4"/>
          <c:order val="4"/>
          <c:tx>
            <c:strRef>
              <c:f>'Horizontalni analyza'!$I$14</c:f>
              <c:strCache>
                <c:ptCount val="1"/>
                <c:pt idx="0">
                  <c:v>VH za účetní období 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('Horizontalni analyza'!$J$8,'Horizontalni analyza'!$L$8)</c:f>
              <c:strCache>
                <c:ptCount val="2"/>
                <c:pt idx="0">
                  <c:v>2009-2010</c:v>
                </c:pt>
                <c:pt idx="1">
                  <c:v>2009-2010</c:v>
                </c:pt>
              </c:strCache>
            </c:strRef>
          </c:cat>
          <c:val>
            <c:numRef>
              <c:f>('Horizontalni analyza'!$J$14,'Horizontalni analyza'!$L$14)</c:f>
              <c:numCache>
                <c:formatCode>0.00</c:formatCode>
                <c:ptCount val="2"/>
                <c:pt idx="0">
                  <c:v>2118</c:v>
                </c:pt>
                <c:pt idx="1">
                  <c:v>2732</c:v>
                </c:pt>
              </c:numCache>
            </c:numRef>
          </c:val>
        </c:ser>
        <c:shape val="cylinder"/>
        <c:axId val="83533184"/>
        <c:axId val="83543552"/>
        <c:axId val="0"/>
      </c:bar3DChart>
      <c:catAx>
        <c:axId val="83533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 sz="1000" b="1" i="0" u="none" strike="noStrike" baseline="0"/>
                  <a:t>Období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0.37145151676757532"/>
              <c:y val="0.92823692560817961"/>
            </c:manualLayout>
          </c:layout>
        </c:title>
        <c:numFmt formatCode="General" sourceLinked="1"/>
        <c:maj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83543552"/>
        <c:crosses val="autoZero"/>
        <c:auto val="1"/>
        <c:lblAlgn val="ctr"/>
        <c:lblOffset val="100"/>
      </c:catAx>
      <c:valAx>
        <c:axId val="835435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 sz="1000" b="1" i="0" baseline="0"/>
                  <a:t>Změna stavu u položek VZZ</a:t>
                </a:r>
                <a:endParaRPr lang="ru-RU" sz="1000" b="1" i="0" baseline="0"/>
              </a:p>
            </c:rich>
          </c:tx>
          <c:layout>
            <c:manualLayout>
              <c:xMode val="edge"/>
              <c:yMode val="edge"/>
              <c:x val="1.9833039950823785E-2"/>
              <c:y val="0.21524315078592901"/>
            </c:manualLayout>
          </c:layout>
        </c:title>
        <c:numFmt formatCode="0.00" sourceLinked="1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83533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797494002861355"/>
          <c:y val="0.10729089372303097"/>
          <c:w val="0.22881843102945654"/>
          <c:h val="0.73454548689888921"/>
        </c:manualLayout>
      </c:layout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cs-CZ" sz="1400" baseline="0">
                <a:latin typeface="Times New Roman" pitchFamily="18" charset="0"/>
              </a:rPr>
              <a:t>Struktura aktiv</a:t>
            </a:r>
            <a:endParaRPr lang="ru-RU" sz="1400" baseline="0">
              <a:latin typeface="Times New Roman" pitchFamily="18" charset="0"/>
            </a:endParaRPr>
          </a:p>
        </c:rich>
      </c:tx>
    </c:title>
    <c:view3D>
      <c:rAngAx val="1"/>
    </c:view3D>
    <c:plotArea>
      <c:layout>
        <c:manualLayout>
          <c:layoutTarget val="inner"/>
          <c:xMode val="edge"/>
          <c:yMode val="edge"/>
          <c:x val="0.16146828201798696"/>
          <c:y val="0.12088353413654618"/>
          <c:w val="0.52519148050126307"/>
          <c:h val="0.71670682730923763"/>
        </c:manualLayout>
      </c:layout>
      <c:bar3DChart>
        <c:barDir val="col"/>
        <c:grouping val="clustered"/>
        <c:ser>
          <c:idx val="0"/>
          <c:order val="0"/>
          <c:tx>
            <c:strRef>
              <c:f>'Vertikalni analyza'!$B$12</c:f>
              <c:strCache>
                <c:ptCount val="1"/>
                <c:pt idx="0">
                  <c:v>Dlouhodobý hmotný majetek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('Vertikalni analyza'!$C$7,'Vertikalni analyza'!$E$7,'Vertikalni analyza'!$G$7)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analyza'!$C$12,'Vertikalni analyza'!$E$12,'Vertikalni analyza'!$G$12)</c:f>
              <c:numCache>
                <c:formatCode>0.00</c:formatCode>
                <c:ptCount val="3"/>
                <c:pt idx="0">
                  <c:v>9344</c:v>
                </c:pt>
                <c:pt idx="1">
                  <c:v>9301</c:v>
                </c:pt>
                <c:pt idx="2">
                  <c:v>15447</c:v>
                </c:pt>
              </c:numCache>
            </c:numRef>
          </c:val>
        </c:ser>
        <c:ser>
          <c:idx val="1"/>
          <c:order val="1"/>
          <c:tx>
            <c:strRef>
              <c:f>'Vertikalni analyza'!$B$14</c:f>
              <c:strCache>
                <c:ptCount val="1"/>
                <c:pt idx="0">
                  <c:v>Oběžná aktiva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('Vertikalni analyza'!$C$7,'Vertikalni analyza'!$E$7,'Vertikalni analyza'!$G$7)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analyza'!$C$14,'Vertikalni analyza'!$E$14,'Vertikalni analyza'!$G$14)</c:f>
              <c:numCache>
                <c:formatCode>0.00</c:formatCode>
                <c:ptCount val="3"/>
                <c:pt idx="0">
                  <c:v>6409</c:v>
                </c:pt>
                <c:pt idx="1">
                  <c:v>10839</c:v>
                </c:pt>
                <c:pt idx="2">
                  <c:v>17254</c:v>
                </c:pt>
              </c:numCache>
            </c:numRef>
          </c:val>
        </c:ser>
        <c:ser>
          <c:idx val="2"/>
          <c:order val="2"/>
          <c:tx>
            <c:strRef>
              <c:f>'Vertikalni analyza'!$B$15</c:f>
              <c:strCache>
                <c:ptCount val="1"/>
                <c:pt idx="0">
                  <c:v>Zásoby </c:v>
                </c:pt>
              </c:strCache>
            </c:strRef>
          </c:tx>
          <c:spPr>
            <a:solidFill>
              <a:srgbClr val="00FF00"/>
            </a:solidFill>
          </c:spPr>
          <c:cat>
            <c:numRef>
              <c:f>('Vertikalni analyza'!$C$7,'Vertikalni analyza'!$E$7,'Vertikalni analyza'!$G$7)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analyza'!$C$15,'Vertikalni analyza'!$E$15,'Vertikalni analyza'!$G$15)</c:f>
              <c:numCache>
                <c:formatCode>0.00</c:formatCode>
                <c:ptCount val="3"/>
                <c:pt idx="0">
                  <c:v>2684</c:v>
                </c:pt>
                <c:pt idx="1">
                  <c:v>3603</c:v>
                </c:pt>
                <c:pt idx="2">
                  <c:v>7062</c:v>
                </c:pt>
              </c:numCache>
            </c:numRef>
          </c:val>
        </c:ser>
        <c:ser>
          <c:idx val="3"/>
          <c:order val="3"/>
          <c:tx>
            <c:strRef>
              <c:f>'Vertikalni analyza'!$B$16</c:f>
              <c:strCache>
                <c:ptCount val="1"/>
                <c:pt idx="0">
                  <c:v>Dlouhodobé pohledávky</c:v>
                </c:pt>
              </c:strCache>
            </c:strRef>
          </c:tx>
          <c:spPr>
            <a:solidFill>
              <a:srgbClr val="FC6CC2"/>
            </a:solidFill>
          </c:spPr>
          <c:cat>
            <c:numRef>
              <c:f>('Vertikalni analyza'!$C$7,'Vertikalni analyza'!$E$7,'Vertikalni analyza'!$G$7)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analyza'!$C$16,'Vertikalni analyza'!$E$16,'Vertikalni analyza'!$G$16)</c:f>
              <c:numCache>
                <c:formatCode>0.00</c:formatCode>
                <c:ptCount val="3"/>
                <c:pt idx="0">
                  <c:v>2590</c:v>
                </c:pt>
                <c:pt idx="1">
                  <c:v>4427</c:v>
                </c:pt>
                <c:pt idx="2">
                  <c:v>5539</c:v>
                </c:pt>
              </c:numCache>
            </c:numRef>
          </c:val>
        </c:ser>
        <c:ser>
          <c:idx val="4"/>
          <c:order val="4"/>
          <c:tx>
            <c:strRef>
              <c:f>'Vertikalni analyza'!$B$17</c:f>
              <c:strCache>
                <c:ptCount val="1"/>
                <c:pt idx="0">
                  <c:v>Krátkodobé pohledávky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('Vertikalni analyza'!$C$7,'Vertikalni analyza'!$E$7,'Vertikalni analyza'!$G$7)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analyza'!$C$17,'Vertikalni analyza'!$E$17,'Vertikalni analyza'!$G$17)</c:f>
              <c:numCache>
                <c:formatCode>0.00</c:formatCode>
                <c:ptCount val="3"/>
                <c:pt idx="0">
                  <c:v>456</c:v>
                </c:pt>
                <c:pt idx="1">
                  <c:v>681</c:v>
                </c:pt>
                <c:pt idx="2">
                  <c:v>2585</c:v>
                </c:pt>
              </c:numCache>
            </c:numRef>
          </c:val>
        </c:ser>
        <c:shape val="cylinder"/>
        <c:axId val="83707776"/>
        <c:axId val="83722240"/>
        <c:axId val="0"/>
      </c:bar3DChart>
      <c:catAx>
        <c:axId val="83707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baseline="0">
                    <a:latin typeface="Times New Roman" pitchFamily="18" charset="0"/>
                  </a:defRPr>
                </a:pPr>
                <a:r>
                  <a:rPr lang="cs-CZ" baseline="0">
                    <a:latin typeface="Times New Roman" pitchFamily="18" charset="0"/>
                  </a:rPr>
                  <a:t>Období</a:t>
                </a:r>
                <a:endParaRPr lang="ru-RU" baseline="0">
                  <a:latin typeface="Times New Roman" pitchFamily="18" charset="0"/>
                </a:endParaRPr>
              </a:p>
            </c:rich>
          </c:tx>
        </c:title>
        <c:numFmt formatCode="General" sourceLinked="1"/>
        <c:majorTickMark val="none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83722240"/>
        <c:crosses val="autoZero"/>
        <c:auto val="1"/>
        <c:lblAlgn val="ctr"/>
        <c:lblOffset val="100"/>
      </c:catAx>
      <c:valAx>
        <c:axId val="837222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baseline="0">
                    <a:latin typeface="Times New Roman" pitchFamily="18" charset="0"/>
                  </a:defRPr>
                </a:pPr>
                <a:r>
                  <a:rPr lang="cs-CZ" baseline="0">
                    <a:latin typeface="Times New Roman" pitchFamily="18" charset="0"/>
                  </a:rPr>
                  <a:t>Hodnoty položek</a:t>
                </a:r>
              </a:p>
            </c:rich>
          </c:tx>
        </c:title>
        <c:numFmt formatCode="0.00" sourceLinked="1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8370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7274187803770513"/>
          <c:y val="0.26999652151914788"/>
          <c:w val="0.31890739127338225"/>
          <c:h val="0.56081016981311049"/>
        </c:manualLayout>
      </c:layout>
      <c:txPr>
        <a:bodyPr/>
        <a:lstStyle/>
        <a:p>
          <a:pPr>
            <a:defRPr baseline="0">
              <a:latin typeface="Times New Roman" pitchFamily="18" charset="0"/>
            </a:defRPr>
          </a:pPr>
          <a:endParaRPr lang="ru-RU"/>
        </a:p>
      </c:txPr>
    </c:legend>
    <c:plotVisOnly val="1"/>
  </c:chart>
  <c:spPr>
    <a:gradFill flip="none" rotWithShape="1"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  <a:tileRect/>
    </a:gra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cs-CZ" sz="1400" baseline="0">
                <a:latin typeface="Times New Roman" pitchFamily="18" charset="0"/>
              </a:rPr>
              <a:t>Struktura pasiv</a:t>
            </a:r>
            <a:endParaRPr lang="ru-RU" sz="1400" baseline="0">
              <a:latin typeface="Times New Roman" pitchFamily="18" charset="0"/>
            </a:endParaRP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'Vertikalni analyza'!$J$9</c:f>
              <c:strCache>
                <c:ptCount val="1"/>
                <c:pt idx="0">
                  <c:v>Pasiva celkem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analyza'!$K$9,'Vertikalni analyza'!$M$9,'Vertikalni analyza'!$O$9)</c:f>
              <c:numCache>
                <c:formatCode>0.00</c:formatCode>
                <c:ptCount val="3"/>
                <c:pt idx="0">
                  <c:v>17522</c:v>
                </c:pt>
                <c:pt idx="1">
                  <c:v>20867</c:v>
                </c:pt>
                <c:pt idx="2">
                  <c:v>33148</c:v>
                </c:pt>
              </c:numCache>
            </c:numRef>
          </c:val>
        </c:ser>
        <c:ser>
          <c:idx val="1"/>
          <c:order val="1"/>
          <c:tx>
            <c:strRef>
              <c:f>'Vertikalni analyza'!$J$10</c:f>
              <c:strCache>
                <c:ptCount val="1"/>
                <c:pt idx="0">
                  <c:v>Vlastní kapitál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analyza'!$K$10,'Vertikalni analyza'!$M$10,'Vertikalni analyza'!$O$10)</c:f>
              <c:numCache>
                <c:formatCode>0.00</c:formatCode>
                <c:ptCount val="3"/>
                <c:pt idx="0">
                  <c:v>7762</c:v>
                </c:pt>
                <c:pt idx="1">
                  <c:v>9956</c:v>
                </c:pt>
                <c:pt idx="2">
                  <c:v>14888</c:v>
                </c:pt>
              </c:numCache>
            </c:numRef>
          </c:val>
        </c:ser>
        <c:ser>
          <c:idx val="2"/>
          <c:order val="2"/>
          <c:tx>
            <c:strRef>
              <c:f>'Vertikalni analyza'!$J$12</c:f>
              <c:strCache>
                <c:ptCount val="1"/>
                <c:pt idx="0">
                  <c:v>VH běžného účetního období</c:v>
                </c:pt>
              </c:strCache>
            </c:strRef>
          </c:tx>
          <c:spPr>
            <a:solidFill>
              <a:srgbClr val="00FF00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analyza'!$K$12,'Vertikalni analyza'!$M$12,'Vertikalni analyza'!$O$12)</c:f>
              <c:numCache>
                <c:formatCode>0.00</c:formatCode>
                <c:ptCount val="3"/>
                <c:pt idx="0">
                  <c:v>79</c:v>
                </c:pt>
                <c:pt idx="1">
                  <c:v>2194</c:v>
                </c:pt>
                <c:pt idx="2">
                  <c:v>4929</c:v>
                </c:pt>
              </c:numCache>
            </c:numRef>
          </c:val>
        </c:ser>
        <c:ser>
          <c:idx val="3"/>
          <c:order val="3"/>
          <c:tx>
            <c:strRef>
              <c:f>'Vertikalni analyza'!$J$13</c:f>
              <c:strCache>
                <c:ptCount val="1"/>
                <c:pt idx="0">
                  <c:v>VH minulých let</c:v>
                </c:pt>
              </c:strCache>
            </c:strRef>
          </c:tx>
          <c:spPr>
            <a:solidFill>
              <a:srgbClr val="FC6CC2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analyza'!$K$13,'Vertikalni analyza'!$M$13,'Vertikalni analyza'!$O$13)</c:f>
              <c:numCache>
                <c:formatCode>0.00</c:formatCode>
                <c:ptCount val="3"/>
                <c:pt idx="0">
                  <c:v>7589</c:v>
                </c:pt>
                <c:pt idx="1">
                  <c:v>7668</c:v>
                </c:pt>
                <c:pt idx="2">
                  <c:v>9865</c:v>
                </c:pt>
              </c:numCache>
            </c:numRef>
          </c:val>
        </c:ser>
        <c:ser>
          <c:idx val="4"/>
          <c:order val="4"/>
          <c:tx>
            <c:strRef>
              <c:f>'Vertikalni analyza'!$J$14</c:f>
              <c:strCache>
                <c:ptCount val="1"/>
                <c:pt idx="0">
                  <c:v>Cizí zdroje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analyza'!$K$14,'Vertikalni analyza'!$M$14,'Vertikalni analyza'!$O$14)</c:f>
              <c:numCache>
                <c:formatCode>0.00</c:formatCode>
                <c:ptCount val="3"/>
                <c:pt idx="0">
                  <c:v>9760</c:v>
                </c:pt>
                <c:pt idx="1">
                  <c:v>10911</c:v>
                </c:pt>
                <c:pt idx="2">
                  <c:v>18260</c:v>
                </c:pt>
              </c:numCache>
            </c:numRef>
          </c:val>
        </c:ser>
        <c:ser>
          <c:idx val="5"/>
          <c:order val="5"/>
          <c:tx>
            <c:strRef>
              <c:f>'Vertikalni analyza'!$J$16</c:f>
              <c:strCache>
                <c:ptCount val="1"/>
                <c:pt idx="0">
                  <c:v>Dlouhodobé závazky</c:v>
                </c:pt>
              </c:strCache>
            </c:strRef>
          </c:tx>
          <c:spPr>
            <a:solidFill>
              <a:srgbClr val="0000FF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analyza'!$K$16,'Vertikalni analyza'!$M$16,'Vertikalni analyza'!$O$16)</c:f>
              <c:numCache>
                <c:formatCode>0.00</c:formatCode>
                <c:ptCount val="3"/>
                <c:pt idx="0">
                  <c:v>4198</c:v>
                </c:pt>
                <c:pt idx="1">
                  <c:v>2890</c:v>
                </c:pt>
                <c:pt idx="2">
                  <c:v>2293</c:v>
                </c:pt>
              </c:numCache>
            </c:numRef>
          </c:val>
        </c:ser>
        <c:ser>
          <c:idx val="6"/>
          <c:order val="6"/>
          <c:tx>
            <c:strRef>
              <c:f>'Vertikalni analyza'!$J$17</c:f>
              <c:strCache>
                <c:ptCount val="1"/>
                <c:pt idx="0">
                  <c:v>Krátkodobé závazky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('Vertikalni analyza'!$K$7,'Vertikalni analyza'!$M$7,'Vertikalni analyza'!$O$7)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analyza'!$K$17,'Vertikalni analyza'!$M$17,'Vertikalni analyza'!$O$17)</c:f>
              <c:numCache>
                <c:formatCode>0.00</c:formatCode>
                <c:ptCount val="3"/>
                <c:pt idx="0">
                  <c:v>5562</c:v>
                </c:pt>
                <c:pt idx="1">
                  <c:v>8021</c:v>
                </c:pt>
                <c:pt idx="2">
                  <c:v>15520</c:v>
                </c:pt>
              </c:numCache>
            </c:numRef>
          </c:val>
        </c:ser>
        <c:shape val="cylinder"/>
        <c:axId val="64394368"/>
        <c:axId val="64396288"/>
        <c:axId val="0"/>
      </c:bar3DChart>
      <c:catAx>
        <c:axId val="643943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 baseline="0">
                    <a:latin typeface="Times New Roman" pitchFamily="18" charset="0"/>
                  </a:rPr>
                  <a:t>Období</a:t>
                </a:r>
                <a:endParaRPr lang="ru-RU" baseline="0">
                  <a:latin typeface="Times New Roman" pitchFamily="18" charset="0"/>
                </a:endParaRPr>
              </a:p>
            </c:rich>
          </c:tx>
        </c:title>
        <c:numFmt formatCode="General" sourceLinked="1"/>
        <c:majorTickMark val="none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64396288"/>
        <c:crosses val="autoZero"/>
        <c:auto val="1"/>
        <c:lblAlgn val="ctr"/>
        <c:lblOffset val="100"/>
      </c:catAx>
      <c:valAx>
        <c:axId val="643962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baseline="0">
                    <a:latin typeface="Times New Roman" pitchFamily="18" charset="0"/>
                  </a:defRPr>
                </a:pPr>
                <a:r>
                  <a:rPr lang="cs-CZ" baseline="0">
                    <a:latin typeface="Times New Roman" pitchFamily="18" charset="0"/>
                  </a:rPr>
                  <a:t>Hodnoty položek</a:t>
                </a:r>
                <a:endParaRPr lang="ru-RU" baseline="0">
                  <a:latin typeface="Times New Roman" pitchFamily="18" charset="0"/>
                </a:endParaRPr>
              </a:p>
            </c:rich>
          </c:tx>
        </c:title>
        <c:numFmt formatCode="0.00" sourceLinked="1"/>
        <c:tickLblPos val="nextTo"/>
        <c:txPr>
          <a:bodyPr/>
          <a:lstStyle/>
          <a:p>
            <a:pPr>
              <a:defRPr baseline="0">
                <a:latin typeface="Times New Roman" pitchFamily="18" charset="0"/>
              </a:defRPr>
            </a:pPr>
            <a:endParaRPr lang="ru-RU"/>
          </a:p>
        </c:txPr>
        <c:crossAx val="64394368"/>
        <c:crosses val="autoZero"/>
        <c:crossBetween val="between"/>
      </c:valAx>
    </c:plotArea>
    <c:legend>
      <c:legendPos val="r"/>
      <c:txPr>
        <a:bodyPr/>
        <a:lstStyle/>
        <a:p>
          <a:pPr>
            <a:defRPr baseline="0">
              <a:latin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Struktura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výnosů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'Vertikalni analyza'!$B$41</c:f>
              <c:strCache>
                <c:ptCount val="1"/>
                <c:pt idx="0">
                  <c:v>Výnosy celkem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('Vertikalni analyza'!$C$39,'Vertikalni analyza'!$E$39,'Vertikalni analyza'!$G$39)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analyza'!$C$41,'Vertikalni analyza'!$E$41,'Vertikalni analyza'!$G$41)</c:f>
              <c:numCache>
                <c:formatCode>#,##0</c:formatCode>
                <c:ptCount val="3"/>
                <c:pt idx="0">
                  <c:v>49880</c:v>
                </c:pt>
                <c:pt idx="1">
                  <c:v>75226</c:v>
                </c:pt>
                <c:pt idx="2">
                  <c:v>100858</c:v>
                </c:pt>
              </c:numCache>
            </c:numRef>
          </c:val>
        </c:ser>
        <c:ser>
          <c:idx val="1"/>
          <c:order val="1"/>
          <c:tx>
            <c:strRef>
              <c:f>'Vertikalni analyza'!$B$42</c:f>
              <c:strCache>
                <c:ptCount val="1"/>
                <c:pt idx="0">
                  <c:v>Provozní výnosy</c:v>
                </c:pt>
              </c:strCache>
            </c:strRef>
          </c:tx>
          <c:spPr>
            <a:solidFill>
              <a:srgbClr val="09D0FF"/>
            </a:solidFill>
          </c:spPr>
          <c:cat>
            <c:numRef>
              <c:f>('Vertikalni analyza'!$C$39,'Vertikalni analyza'!$E$39,'Vertikalni analyza'!$G$39)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analyza'!$C$42,'Vertikalni analyza'!$E$42,'Vertikalni analyza'!$G$42)</c:f>
              <c:numCache>
                <c:formatCode>#,##0</c:formatCode>
                <c:ptCount val="3"/>
                <c:pt idx="0">
                  <c:v>49824</c:v>
                </c:pt>
                <c:pt idx="1">
                  <c:v>75118</c:v>
                </c:pt>
                <c:pt idx="2">
                  <c:v>100037</c:v>
                </c:pt>
              </c:numCache>
            </c:numRef>
          </c:val>
        </c:ser>
        <c:ser>
          <c:idx val="2"/>
          <c:order val="2"/>
          <c:tx>
            <c:strRef>
              <c:f>'Vertikalni analyza'!$B$43</c:f>
              <c:strCache>
                <c:ptCount val="1"/>
                <c:pt idx="0">
                  <c:v>Výkony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('Vertikalni analyza'!$C$39,'Vertikalni analyza'!$E$39,'Vertikalni analyza'!$G$39)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analyza'!$C$43,'Vertikalni analyza'!$E$43,'Vertikalni analyza'!$G$43)</c:f>
              <c:numCache>
                <c:formatCode>#,##0</c:formatCode>
                <c:ptCount val="3"/>
                <c:pt idx="0">
                  <c:v>49634</c:v>
                </c:pt>
                <c:pt idx="1">
                  <c:v>73946</c:v>
                </c:pt>
                <c:pt idx="2">
                  <c:v>96464</c:v>
                </c:pt>
              </c:numCache>
            </c:numRef>
          </c:val>
        </c:ser>
        <c:ser>
          <c:idx val="3"/>
          <c:order val="3"/>
          <c:tx>
            <c:strRef>
              <c:f>'Vertikalni analyza'!$B$44</c:f>
              <c:strCache>
                <c:ptCount val="1"/>
                <c:pt idx="0">
                  <c:v>Finanční výnosy</c:v>
                </c:pt>
              </c:strCache>
            </c:strRef>
          </c:tx>
          <c:spPr>
            <a:solidFill>
              <a:srgbClr val="00FF00"/>
            </a:solidFill>
          </c:spPr>
          <c:cat>
            <c:numRef>
              <c:f>('Vertikalni analyza'!$C$39,'Vertikalni analyza'!$E$39,'Vertikalni analyza'!$G$39)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analyza'!$C$44,'Vertikalni analyza'!$E$44,'Vertikalni analyza'!$G$44)</c:f>
              <c:numCache>
                <c:formatCode>#,##0</c:formatCode>
                <c:ptCount val="3"/>
                <c:pt idx="0">
                  <c:v>2</c:v>
                </c:pt>
                <c:pt idx="1">
                  <c:v>108</c:v>
                </c:pt>
                <c:pt idx="2">
                  <c:v>821</c:v>
                </c:pt>
              </c:numCache>
            </c:numRef>
          </c:val>
        </c:ser>
        <c:ser>
          <c:idx val="4"/>
          <c:order val="4"/>
          <c:tx>
            <c:strRef>
              <c:f>'Vertikalni analyza'!$B$45</c:f>
              <c:strCache>
                <c:ptCount val="1"/>
                <c:pt idx="0">
                  <c:v>Mimořádné výnosy</c:v>
                </c:pt>
              </c:strCache>
            </c:strRef>
          </c:tx>
          <c:spPr>
            <a:solidFill>
              <a:srgbClr val="0000FF"/>
            </a:solidFill>
          </c:spPr>
          <c:cat>
            <c:numRef>
              <c:f>('Vertikalni analyza'!$C$39,'Vertikalni analyza'!$E$39,'Vertikalni analyza'!$G$39)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analyza'!$C$45,'Vertikalni analyza'!$E$45,'Vertikalni analyza'!$G$45)</c:f>
              <c:numCache>
                <c:formatCode>#,##0</c:formatCode>
                <c:ptCount val="3"/>
                <c:pt idx="0">
                  <c:v>54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hape val="cylinder"/>
        <c:axId val="64449152"/>
        <c:axId val="64459520"/>
        <c:axId val="0"/>
      </c:bar3DChart>
      <c:catAx>
        <c:axId val="64449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Období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459520"/>
        <c:crosses val="autoZero"/>
        <c:auto val="1"/>
        <c:lblAlgn val="ctr"/>
        <c:lblOffset val="100"/>
      </c:catAx>
      <c:valAx>
        <c:axId val="644595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Hodnoty</a:t>
                </a:r>
                <a:r>
                  <a:rPr lang="cs-CZ" baseline="0">
                    <a:latin typeface="Times New Roman" pitchFamily="18" charset="0"/>
                    <a:cs typeface="Times New Roman" pitchFamily="18" charset="0"/>
                  </a:rPr>
                  <a:t> položek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#,##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449152"/>
        <c:crosses val="autoZero"/>
        <c:crossBetween val="between"/>
      </c:valAx>
    </c:plotArea>
    <c:legend>
      <c:legendPos val="r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/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Struktura nákladů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'Vertikalni analyza'!$J$41</c:f>
              <c:strCache>
                <c:ptCount val="1"/>
                <c:pt idx="0">
                  <c:v>Náklady celkem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('Vertikalni analyza'!$K$39,'Vertikalni analyza'!$M$39,'Vertikalni analyza'!$O$39)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analyza'!$K$41,'Vertikalni analyza'!$M$41,'Vertikalni analyza'!$O$41)</c:f>
              <c:numCache>
                <c:formatCode>#,##0</c:formatCode>
                <c:ptCount val="3"/>
                <c:pt idx="0">
                  <c:v>49793</c:v>
                </c:pt>
                <c:pt idx="1">
                  <c:v>71947</c:v>
                </c:pt>
                <c:pt idx="2">
                  <c:v>94292</c:v>
                </c:pt>
              </c:numCache>
            </c:numRef>
          </c:val>
        </c:ser>
        <c:ser>
          <c:idx val="1"/>
          <c:order val="1"/>
          <c:tx>
            <c:strRef>
              <c:f>'Vertikalni analyza'!$J$42</c:f>
              <c:strCache>
                <c:ptCount val="1"/>
                <c:pt idx="0">
                  <c:v>Provozní náklady</c:v>
                </c:pt>
              </c:strCache>
            </c:strRef>
          </c:tx>
          <c:spPr>
            <a:solidFill>
              <a:srgbClr val="09D0FF"/>
            </a:solidFill>
          </c:spPr>
          <c:cat>
            <c:numRef>
              <c:f>('Vertikalni analyza'!$K$39,'Vertikalni analyza'!$M$39,'Vertikalni analyza'!$O$39)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analyza'!$K$42,'Vertikalni analyza'!$M$42,'Vertikalni analyza'!$O$42)</c:f>
              <c:numCache>
                <c:formatCode>#,##0</c:formatCode>
                <c:ptCount val="3"/>
                <c:pt idx="0">
                  <c:v>49793</c:v>
                </c:pt>
                <c:pt idx="1">
                  <c:v>71947</c:v>
                </c:pt>
                <c:pt idx="2">
                  <c:v>94292</c:v>
                </c:pt>
              </c:numCache>
            </c:numRef>
          </c:val>
        </c:ser>
        <c:ser>
          <c:idx val="2"/>
          <c:order val="2"/>
          <c:tx>
            <c:strRef>
              <c:f>'Vertikalni analyza'!$J$43</c:f>
              <c:strCache>
                <c:ptCount val="1"/>
                <c:pt idx="0">
                  <c:v>Výkonová spotřeba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('Vertikalni analyza'!$K$39,'Vertikalni analyza'!$M$39,'Vertikalni analyza'!$O$39)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analyza'!$K$43,'Vertikalni analyza'!$M$43,'Vertikalni analyza'!$O$43)</c:f>
              <c:numCache>
                <c:formatCode>#,##0</c:formatCode>
                <c:ptCount val="3"/>
                <c:pt idx="0">
                  <c:v>32311</c:v>
                </c:pt>
                <c:pt idx="1">
                  <c:v>55727</c:v>
                </c:pt>
                <c:pt idx="2">
                  <c:v>78546</c:v>
                </c:pt>
              </c:numCache>
            </c:numRef>
          </c:val>
        </c:ser>
        <c:ser>
          <c:idx val="3"/>
          <c:order val="3"/>
          <c:tx>
            <c:strRef>
              <c:f>'Vertikalni analyza'!$J$44</c:f>
              <c:strCache>
                <c:ptCount val="1"/>
                <c:pt idx="0">
                  <c:v>Osobní náklady</c:v>
                </c:pt>
              </c:strCache>
            </c:strRef>
          </c:tx>
          <c:spPr>
            <a:solidFill>
              <a:srgbClr val="32FC10"/>
            </a:solidFill>
          </c:spPr>
          <c:cat>
            <c:numRef>
              <c:f>('Vertikalni analyza'!$K$39,'Vertikalni analyza'!$M$39,'Vertikalni analyza'!$O$39)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analyza'!$K$44,'Vertikalni analyza'!$M$44,'Vertikalni analyza'!$O$44)</c:f>
              <c:numCache>
                <c:formatCode>#,##0</c:formatCode>
                <c:ptCount val="3"/>
                <c:pt idx="0">
                  <c:v>12374</c:v>
                </c:pt>
                <c:pt idx="1">
                  <c:v>11725</c:v>
                </c:pt>
                <c:pt idx="2">
                  <c:v>11225</c:v>
                </c:pt>
              </c:numCache>
            </c:numRef>
          </c:val>
        </c:ser>
        <c:ser>
          <c:idx val="4"/>
          <c:order val="4"/>
          <c:tx>
            <c:strRef>
              <c:f>'Vertikalni analyza'!$J$45</c:f>
              <c:strCache>
                <c:ptCount val="1"/>
                <c:pt idx="0">
                  <c:v>Finanční náklady</c:v>
                </c:pt>
              </c:strCache>
            </c:strRef>
          </c:tx>
          <c:spPr>
            <a:solidFill>
              <a:srgbClr val="0000FF"/>
            </a:solidFill>
          </c:spPr>
          <c:cat>
            <c:numRef>
              <c:f>('Vertikalni analyza'!$K$39,'Vertikalni analyza'!$M$39,'Vertikalni analyza'!$O$39)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analyza'!$K$45,'Vertikalni analyza'!$M$45,'Vertikalni analyza'!$O$45)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'Vertikalni analyza'!$J$46</c:f>
              <c:strCache>
                <c:ptCount val="1"/>
                <c:pt idx="0">
                  <c:v>Mimořádné náklady</c:v>
                </c:pt>
              </c:strCache>
            </c:strRef>
          </c:tx>
          <c:spPr>
            <a:solidFill>
              <a:srgbClr val="FF66CC"/>
            </a:solidFill>
          </c:spPr>
          <c:cat>
            <c:numRef>
              <c:f>('Vertikalni analyza'!$K$39,'Vertikalni analyza'!$M$39,'Vertikalni analyza'!$O$39)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('Vertikalni analyza'!$K$46,'Vertikalni analyza'!$M$46,'Vertikalni analyza'!$O$46)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hape val="cylinder"/>
        <c:axId val="64652416"/>
        <c:axId val="64654336"/>
        <c:axId val="0"/>
      </c:bar3DChart>
      <c:catAx>
        <c:axId val="64652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Období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654336"/>
        <c:crosses val="autoZero"/>
        <c:auto val="1"/>
        <c:lblAlgn val="ctr"/>
        <c:lblOffset val="100"/>
      </c:catAx>
      <c:valAx>
        <c:axId val="646543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Hodnoty položek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#,##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652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447922134733155"/>
          <c:y val="0.23383092738407688"/>
          <c:w val="0.23294219089040297"/>
          <c:h val="0.48296578586040112"/>
        </c:manualLayout>
      </c:layout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5"/>
  <c:chart>
    <c:title>
      <c:tx>
        <c:rich>
          <a:bodyPr/>
          <a:lstStyle/>
          <a:p>
            <a:pPr>
              <a:defRPr/>
            </a:pPr>
            <a:r>
              <a:rPr lang="cs-CZ" sz="1400" b="1" i="0" u="none" strike="noStrike" baseline="0">
                <a:latin typeface="Times New Roman" pitchFamily="18" charset="0"/>
                <a:cs typeface="Times New Roman" pitchFamily="18" charset="0"/>
              </a:rPr>
              <a:t>Čisté pohotové prostředky </a:t>
            </a:r>
            <a:endParaRPr lang="ru-RU" sz="1400" b="1">
              <a:latin typeface="Times New Roman" pitchFamily="18" charset="0"/>
              <a:cs typeface="Times New Roman" pitchFamily="18" charset="0"/>
            </a:endParaRPr>
          </a:p>
        </c:rich>
      </c:tx>
    </c:title>
    <c:view3D>
      <c:rAngAx val="1"/>
    </c:view3D>
    <c:plotArea>
      <c:layout>
        <c:manualLayout>
          <c:layoutTarget val="inner"/>
          <c:xMode val="edge"/>
          <c:yMode val="edge"/>
          <c:x val="0.12763258251255177"/>
          <c:y val="0.10243377017319275"/>
          <c:w val="0.64665898470008365"/>
          <c:h val="0.79376000145310865"/>
        </c:manualLayout>
      </c:layout>
      <c:bar3DChart>
        <c:barDir val="col"/>
        <c:grouping val="clustered"/>
        <c:ser>
          <c:idx val="0"/>
          <c:order val="0"/>
          <c:tx>
            <c:strRef>
              <c:f>'Analyza rozdilovych ukazatelu'!$C$7</c:f>
              <c:strCache>
                <c:ptCount val="1"/>
                <c:pt idx="0">
                  <c:v>Krátkodobý finanční majetek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'Analyza rozdilovych ukazatelu'!$D$6:$F$6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'Analyza rozdilovych ukazatelu'!$D$7:$F$7</c:f>
              <c:numCache>
                <c:formatCode>#,##0</c:formatCode>
                <c:ptCount val="3"/>
                <c:pt idx="0">
                  <c:v>679</c:v>
                </c:pt>
                <c:pt idx="1">
                  <c:v>2128</c:v>
                </c:pt>
                <c:pt idx="2">
                  <c:v>2068</c:v>
                </c:pt>
              </c:numCache>
            </c:numRef>
          </c:val>
        </c:ser>
        <c:ser>
          <c:idx val="1"/>
          <c:order val="1"/>
          <c:tx>
            <c:strRef>
              <c:f>'Analyza rozdilovych ukazatelu'!$C$8</c:f>
              <c:strCache>
                <c:ptCount val="1"/>
                <c:pt idx="0">
                  <c:v>Krátkodobé závazky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'Analyza rozdilovych ukazatelu'!$D$6:$F$6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'Analyza rozdilovych ukazatelu'!$D$8:$F$8</c:f>
              <c:numCache>
                <c:formatCode>#,##0</c:formatCode>
                <c:ptCount val="3"/>
                <c:pt idx="0">
                  <c:v>5562</c:v>
                </c:pt>
                <c:pt idx="1">
                  <c:v>8021</c:v>
                </c:pt>
                <c:pt idx="2">
                  <c:v>15520</c:v>
                </c:pt>
              </c:numCache>
            </c:numRef>
          </c:val>
        </c:ser>
        <c:ser>
          <c:idx val="2"/>
          <c:order val="2"/>
          <c:tx>
            <c:strRef>
              <c:f>'Analyza rozdilovych ukazatelu'!$C$9</c:f>
              <c:strCache>
                <c:ptCount val="1"/>
                <c:pt idx="0">
                  <c:v>Čisté pohotové prostředky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'Analyza rozdilovych ukazatelu'!$D$6:$F$6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'Analyza rozdilovych ukazatelu'!$D$9:$F$9</c:f>
              <c:numCache>
                <c:formatCode>#,##0</c:formatCode>
                <c:ptCount val="3"/>
                <c:pt idx="0">
                  <c:v>-4883</c:v>
                </c:pt>
                <c:pt idx="1">
                  <c:v>-5893</c:v>
                </c:pt>
                <c:pt idx="2">
                  <c:v>-13452</c:v>
                </c:pt>
              </c:numCache>
            </c:numRef>
          </c:val>
        </c:ser>
        <c:shape val="cylinder"/>
        <c:axId val="64529152"/>
        <c:axId val="64531072"/>
        <c:axId val="0"/>
      </c:bar3DChart>
      <c:catAx>
        <c:axId val="64529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Období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0.39902603637960343"/>
              <c:y val="0.91257136110581338"/>
            </c:manualLayout>
          </c:layout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531072"/>
        <c:crosses val="autoZero"/>
        <c:auto val="1"/>
        <c:lblAlgn val="ctr"/>
        <c:lblOffset val="100"/>
      </c:catAx>
      <c:valAx>
        <c:axId val="645310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Hodnoty prostředků</a:t>
                </a:r>
                <a:r>
                  <a:rPr lang="cs-CZ" baseline="0">
                    <a:latin typeface="Times New Roman" pitchFamily="18" charset="0"/>
                    <a:cs typeface="Times New Roman" pitchFamily="18" charset="0"/>
                  </a:rPr>
                  <a:t> v tis. Kč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1.325651366749888E-2"/>
              <c:y val="0.22428647976096441"/>
            </c:manualLayout>
          </c:layout>
        </c:title>
        <c:numFmt formatCode="#,##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529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803140461101381"/>
          <c:y val="0.30670699034593235"/>
          <c:w val="0.23732283464566933"/>
          <c:h val="0.45625153257226925"/>
        </c:manualLayout>
      </c:layout>
      <c:txPr>
        <a:bodyPr/>
        <a:lstStyle/>
        <a:p>
          <a:pPr>
            <a:defRPr baseline="0">
              <a:latin typeface="Times New Roman" pitchFamily="18" charset="0"/>
            </a:defRPr>
          </a:pPr>
          <a:endParaRPr lang="ru-RU"/>
        </a:p>
      </c:txPr>
    </c:legend>
    <c:plotVisOnly val="1"/>
  </c:chart>
  <c:spPr>
    <a:gradFill flip="none" rotWithShape="1"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  <a:tileRect/>
    </a:gra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Čistý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pracovní kapitál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'Analyza rozdilovych ukazatelu'!$K$7</c:f>
              <c:strCache>
                <c:ptCount val="1"/>
                <c:pt idx="0">
                  <c:v>Oběžná aktiva</c:v>
                </c:pt>
              </c:strCache>
            </c:strRef>
          </c:tx>
          <c:spPr>
            <a:solidFill>
              <a:srgbClr val="09D0FF"/>
            </a:solidFill>
          </c:spPr>
          <c:cat>
            <c:numRef>
              <c:f>('Analyza rozdilovych ukazatelu'!$L$6,'Analyza rozdilovych ukazatelu'!$M$6,'Analyza rozdilovych ukazatelu'!$N$6)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('Analyza rozdilovych ukazatelu'!$L$7,'Analyza rozdilovych ukazatelu'!$M$7,'Analyza rozdilovych ukazatelu'!$N$7)</c:f>
              <c:numCache>
                <c:formatCode>#,##0</c:formatCode>
                <c:ptCount val="3"/>
                <c:pt idx="0">
                  <c:v>6409</c:v>
                </c:pt>
                <c:pt idx="1">
                  <c:v>10839</c:v>
                </c:pt>
                <c:pt idx="2">
                  <c:v>17254</c:v>
                </c:pt>
              </c:numCache>
            </c:numRef>
          </c:val>
        </c:ser>
        <c:ser>
          <c:idx val="1"/>
          <c:order val="1"/>
          <c:tx>
            <c:strRef>
              <c:f>'Analyza rozdilovych ukazatelu'!$K$8</c:f>
              <c:strCache>
                <c:ptCount val="1"/>
                <c:pt idx="0">
                  <c:v>Krátkodobé závazky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('Analyza rozdilovych ukazatelu'!$L$6,'Analyza rozdilovych ukazatelu'!$M$6,'Analyza rozdilovych ukazatelu'!$N$6)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('Analyza rozdilovych ukazatelu'!$L$8,'Analyza rozdilovych ukazatelu'!$M$8,'Analyza rozdilovych ukazatelu'!$N$8)</c:f>
              <c:numCache>
                <c:formatCode>#,##0</c:formatCode>
                <c:ptCount val="3"/>
                <c:pt idx="0">
                  <c:v>5562</c:v>
                </c:pt>
                <c:pt idx="1">
                  <c:v>8021</c:v>
                </c:pt>
                <c:pt idx="2">
                  <c:v>15520</c:v>
                </c:pt>
              </c:numCache>
            </c:numRef>
          </c:val>
        </c:ser>
        <c:ser>
          <c:idx val="2"/>
          <c:order val="2"/>
          <c:tx>
            <c:strRef>
              <c:f>'Analyza rozdilovych ukazatelu'!$K$9</c:f>
              <c:strCache>
                <c:ptCount val="1"/>
                <c:pt idx="0">
                  <c:v>Čistý pracovní kapitál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('Analyza rozdilovych ukazatelu'!$L$6,'Analyza rozdilovych ukazatelu'!$M$6,'Analyza rozdilovych ukazatelu'!$N$6)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('Analyza rozdilovych ukazatelu'!$L$9,'Analyza rozdilovych ukazatelu'!$M$9,'Analyza rozdilovych ukazatelu'!$N$9)</c:f>
              <c:numCache>
                <c:formatCode>#,##0</c:formatCode>
                <c:ptCount val="3"/>
                <c:pt idx="0">
                  <c:v>847</c:v>
                </c:pt>
                <c:pt idx="1">
                  <c:v>2818</c:v>
                </c:pt>
                <c:pt idx="2">
                  <c:v>1734</c:v>
                </c:pt>
              </c:numCache>
            </c:numRef>
          </c:val>
        </c:ser>
        <c:shape val="cylinder"/>
        <c:axId val="64717568"/>
        <c:axId val="64719488"/>
        <c:axId val="0"/>
      </c:bar3DChart>
      <c:catAx>
        <c:axId val="64717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latin typeface="Times New Roman" pitchFamily="18" charset="0"/>
                    <a:cs typeface="Times New Roman" pitchFamily="18" charset="0"/>
                  </a:rPr>
                  <a:t>Období</a:t>
                </a:r>
                <a:endParaRPr lang="ru-RU" sz="1000" b="1" i="0" baseline="0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719488"/>
        <c:crosses val="autoZero"/>
        <c:auto val="1"/>
        <c:lblAlgn val="ctr"/>
        <c:lblOffset val="100"/>
      </c:catAx>
      <c:valAx>
        <c:axId val="647194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latin typeface="Times New Roman" pitchFamily="18" charset="0"/>
                    <a:cs typeface="Times New Roman" pitchFamily="18" charset="0"/>
                  </a:rPr>
                  <a:t>Hodnoty prostředků v tis. Kč</a:t>
                </a:r>
                <a:endParaRPr lang="ru-RU" sz="1000" b="1" i="0" baseline="0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1.6666666666666701E-2"/>
              <c:y val="0.19480351414406533"/>
            </c:manualLayout>
          </c:layout>
        </c:title>
        <c:numFmt formatCode="#,##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717568"/>
        <c:crosses val="autoZero"/>
        <c:crossBetween val="between"/>
      </c:valAx>
    </c:plotArea>
    <c:legend>
      <c:legendPos val="r"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Ukazatele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rentability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32450000000000406"/>
          <c:y val="1.3888888888889126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13511989978525421"/>
          <c:y val="0.10190944881889755"/>
          <c:w val="0.77613835202418946"/>
          <c:h val="0.66756870344478891"/>
        </c:manualLayout>
      </c:layout>
      <c:bar3DChart>
        <c:barDir val="col"/>
        <c:grouping val="clustered"/>
        <c:ser>
          <c:idx val="0"/>
          <c:order val="0"/>
          <c:tx>
            <c:strRef>
              <c:f>'Ukazatele rentability'!$K$5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09D0FF"/>
            </a:solidFill>
          </c:spPr>
          <c:cat>
            <c:strRef>
              <c:f>'Ukazatele rentability'!$J$6:$J$9</c:f>
              <c:strCache>
                <c:ptCount val="4"/>
                <c:pt idx="0">
                  <c:v>Сelkové vložený aktivy</c:v>
                </c:pt>
                <c:pt idx="1">
                  <c:v>Vlastní kapitál</c:v>
                </c:pt>
                <c:pt idx="2">
                  <c:v>Vložený kapitál</c:v>
                </c:pt>
                <c:pt idx="3">
                  <c:v>Tržby</c:v>
                </c:pt>
              </c:strCache>
            </c:strRef>
          </c:cat>
          <c:val>
            <c:numRef>
              <c:f>'Ukazatele rentability'!$K$6:$K$9</c:f>
              <c:numCache>
                <c:formatCode>0.000</c:formatCode>
                <c:ptCount val="4"/>
                <c:pt idx="0">
                  <c:v>0.45656888483049879</c:v>
                </c:pt>
                <c:pt idx="1">
                  <c:v>1.030662200463798</c:v>
                </c:pt>
                <c:pt idx="2">
                  <c:v>0.49651866225316743</c:v>
                </c:pt>
                <c:pt idx="3">
                  <c:v>0.16117983640246605</c:v>
                </c:pt>
              </c:numCache>
            </c:numRef>
          </c:val>
        </c:ser>
        <c:ser>
          <c:idx val="1"/>
          <c:order val="1"/>
          <c:tx>
            <c:strRef>
              <c:f>'Ukazatele rentability'!$L$5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'Ukazatele rentability'!$J$6:$J$9</c:f>
              <c:strCache>
                <c:ptCount val="4"/>
                <c:pt idx="0">
                  <c:v>Сelkové vložený aktivy</c:v>
                </c:pt>
                <c:pt idx="1">
                  <c:v>Vlastní kapitál</c:v>
                </c:pt>
                <c:pt idx="2">
                  <c:v>Vložený kapitál</c:v>
                </c:pt>
                <c:pt idx="3">
                  <c:v>Tržby</c:v>
                </c:pt>
              </c:strCache>
            </c:strRef>
          </c:cat>
          <c:val>
            <c:numRef>
              <c:f>'Ukazatele rentability'!$L$6:$L$9</c:f>
              <c:numCache>
                <c:formatCode>0.000</c:formatCode>
                <c:ptCount val="4"/>
                <c:pt idx="0">
                  <c:v>10.533378061053337</c:v>
                </c:pt>
                <c:pt idx="1">
                  <c:v>22.077139413419044</c:v>
                </c:pt>
                <c:pt idx="2">
                  <c:v>15.713806488714239</c:v>
                </c:pt>
                <c:pt idx="3">
                  <c:v>2.9724393476320556</c:v>
                </c:pt>
              </c:numCache>
            </c:numRef>
          </c:val>
        </c:ser>
        <c:ser>
          <c:idx val="2"/>
          <c:order val="2"/>
          <c:tx>
            <c:strRef>
              <c:f>'Ukazatele rentability'!$M$5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'Ukazatele rentability'!$J$6:$J$9</c:f>
              <c:strCache>
                <c:ptCount val="4"/>
                <c:pt idx="0">
                  <c:v>Сelkové vložený aktivy</c:v>
                </c:pt>
                <c:pt idx="1">
                  <c:v>Vlastní kapitál</c:v>
                </c:pt>
                <c:pt idx="2">
                  <c:v>Vložený kapitál</c:v>
                </c:pt>
                <c:pt idx="3">
                  <c:v>Tržby</c:v>
                </c:pt>
              </c:strCache>
            </c:strRef>
          </c:cat>
          <c:val>
            <c:numRef>
              <c:f>'Ukazatele rentability'!$M$6:$M$9</c:f>
              <c:numCache>
                <c:formatCode>0.000</c:formatCode>
                <c:ptCount val="4"/>
                <c:pt idx="0">
                  <c:v>14.87269216845662</c:v>
                </c:pt>
                <c:pt idx="1">
                  <c:v>33.113917248790976</c:v>
                </c:pt>
                <c:pt idx="2">
                  <c:v>19.808133220707131</c:v>
                </c:pt>
                <c:pt idx="3">
                  <c:v>5.1107148780892357</c:v>
                </c:pt>
              </c:numCache>
            </c:numRef>
          </c:val>
        </c:ser>
        <c:shape val="cylinder"/>
        <c:axId val="64873600"/>
        <c:axId val="64875520"/>
        <c:axId val="0"/>
      </c:bar3DChart>
      <c:catAx>
        <c:axId val="64873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Položky</a:t>
                </a:r>
                <a:endParaRPr lang="en-US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0.41995471778149396"/>
              <c:y val="0.91581393447314463"/>
            </c:manualLayout>
          </c:layout>
        </c:title>
        <c:majorTickMark val="none"/>
        <c:tickLblPos val="nextTo"/>
        <c:txPr>
          <a:bodyPr/>
          <a:lstStyle/>
          <a:p>
            <a:pPr>
              <a:defRPr baseline="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875520"/>
        <c:crosses val="autoZero"/>
        <c:auto val="1"/>
        <c:lblAlgn val="ctr"/>
        <c:lblOffset val="100"/>
      </c:catAx>
      <c:valAx>
        <c:axId val="648755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Hodnota</a:t>
                </a:r>
                <a:r>
                  <a:rPr lang="cs-CZ" baseline="0">
                    <a:latin typeface="Times New Roman" pitchFamily="18" charset="0"/>
                    <a:cs typeface="Times New Roman" pitchFamily="18" charset="0"/>
                  </a:rPr>
                  <a:t> ukazatelů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1.5490714604070721E-2"/>
              <c:y val="0.30892017340452738"/>
            </c:manualLayout>
          </c:layout>
        </c:title>
        <c:numFmt formatCode="0.000" sourceLinked="1"/>
        <c:tickLblPos val="nextTo"/>
        <c:txPr>
          <a:bodyPr/>
          <a:lstStyle/>
          <a:p>
            <a:pPr>
              <a:defRPr baseline="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4873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693067154484474"/>
          <c:y val="0.31690795659888332"/>
          <c:w val="0.1003757257615543"/>
          <c:h val="0.22533225402899404"/>
        </c:manualLayout>
      </c:layout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Ukazatele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aktivity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'Ukazatele aktivity'!$C$11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('Ukazatele aktivity'!$B$9,'Ukazatele aktivity'!$B$14,'Ukazatele aktivity'!$B$19,'Ukazatele aktivity'!$B$24,'Ukazatele aktivity'!$B$29)</c:f>
              <c:strCache>
                <c:ptCount val="5"/>
                <c:pt idx="0">
                  <c:v>OA</c:v>
                </c:pt>
                <c:pt idx="1">
                  <c:v>OZ</c:v>
                </c:pt>
                <c:pt idx="2">
                  <c:v>DOZ</c:v>
                </c:pt>
                <c:pt idx="3">
                  <c:v>DSkrP</c:v>
                </c:pt>
                <c:pt idx="4">
                  <c:v>DSkrZ</c:v>
                </c:pt>
              </c:strCache>
            </c:strRef>
          </c:cat>
          <c:val>
            <c:numRef>
              <c:f>('Ukazatele aktivity'!$C$9,'Ukazatele aktivity'!$C$14,'Ukazatele aktivity'!$C$19,'Ukazatele aktivity'!$C$24,'Ukazatele aktivity'!$C$29)</c:f>
              <c:numCache>
                <c:formatCode>0.00</c:formatCode>
                <c:ptCount val="5"/>
                <c:pt idx="0">
                  <c:v>2.8326675037096223</c:v>
                </c:pt>
                <c:pt idx="1">
                  <c:v>18.492548435171386</c:v>
                </c:pt>
                <c:pt idx="2">
                  <c:v>19.467300640689849</c:v>
                </c:pt>
                <c:pt idx="3">
                  <c:v>3.307410242978603</c:v>
                </c:pt>
                <c:pt idx="4">
                  <c:v>40.341701253173227</c:v>
                </c:pt>
              </c:numCache>
            </c:numRef>
          </c:val>
        </c:ser>
        <c:ser>
          <c:idx val="1"/>
          <c:order val="1"/>
          <c:tx>
            <c:strRef>
              <c:f>'Ukazatele aktivity'!$D$6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('Ukazatele aktivity'!$B$9,'Ukazatele aktivity'!$B$14,'Ukazatele aktivity'!$B$19,'Ukazatele aktivity'!$B$24,'Ukazatele aktivity'!$B$29)</c:f>
              <c:strCache>
                <c:ptCount val="5"/>
                <c:pt idx="0">
                  <c:v>OA</c:v>
                </c:pt>
                <c:pt idx="1">
                  <c:v>OZ</c:v>
                </c:pt>
                <c:pt idx="2">
                  <c:v>DOZ</c:v>
                </c:pt>
                <c:pt idx="3">
                  <c:v>DSkrP</c:v>
                </c:pt>
                <c:pt idx="4">
                  <c:v>DSkrZ</c:v>
                </c:pt>
              </c:strCache>
            </c:strRef>
          </c:cat>
          <c:val>
            <c:numRef>
              <c:f>('Ukazatele aktivity'!$D$9,'Ukazatele aktivity'!$D$14,'Ukazatele aktivity'!$D$19,'Ukazatele aktivity'!$D$24,'Ukazatele aktivity'!$D$29)</c:f>
              <c:numCache>
                <c:formatCode>0.00</c:formatCode>
                <c:ptCount val="5"/>
                <c:pt idx="0">
                  <c:v>3.5436814108400823</c:v>
                </c:pt>
                <c:pt idx="1">
                  <c:v>20.523452678323618</c:v>
                </c:pt>
                <c:pt idx="2">
                  <c:v>17.540908230330238</c:v>
                </c:pt>
                <c:pt idx="3">
                  <c:v>3.3153923133097125</c:v>
                </c:pt>
                <c:pt idx="4">
                  <c:v>39.049576718145673</c:v>
                </c:pt>
              </c:numCache>
            </c:numRef>
          </c:val>
        </c:ser>
        <c:ser>
          <c:idx val="2"/>
          <c:order val="2"/>
          <c:tx>
            <c:strRef>
              <c:f>'Ukazatele aktivity'!$E$6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('Ukazatele aktivity'!$B$9,'Ukazatele aktivity'!$B$14,'Ukazatele aktivity'!$B$19,'Ukazatele aktivity'!$B$24,'Ukazatele aktivity'!$B$29)</c:f>
              <c:strCache>
                <c:ptCount val="5"/>
                <c:pt idx="0">
                  <c:v>OA</c:v>
                </c:pt>
                <c:pt idx="1">
                  <c:v>OZ</c:v>
                </c:pt>
                <c:pt idx="2">
                  <c:v>DOZ</c:v>
                </c:pt>
                <c:pt idx="3">
                  <c:v>DSkrP</c:v>
                </c:pt>
                <c:pt idx="4">
                  <c:v>DSkrZ</c:v>
                </c:pt>
              </c:strCache>
            </c:strRef>
          </c:cat>
          <c:val>
            <c:numRef>
              <c:f>('Ukazatele aktivity'!$E$9,'Ukazatele aktivity'!$E$14,'Ukazatele aktivity'!$E$19,'Ukazatele aktivity'!$E$24,'Ukazatele aktivity'!$E$29)</c:f>
              <c:numCache>
                <c:formatCode>0.00</c:formatCode>
                <c:ptCount val="5"/>
                <c:pt idx="0">
                  <c:v>2.9101001568722094</c:v>
                </c:pt>
                <c:pt idx="1">
                  <c:v>13.659586519399603</c:v>
                </c:pt>
                <c:pt idx="2">
                  <c:v>26.355116934815058</c:v>
                </c:pt>
                <c:pt idx="3">
                  <c:v>9.6471222424946088</c:v>
                </c:pt>
                <c:pt idx="4">
                  <c:v>57.920053076795483</c:v>
                </c:pt>
              </c:numCache>
            </c:numRef>
          </c:val>
        </c:ser>
        <c:shape val="cylinder"/>
        <c:axId val="65017344"/>
        <c:axId val="65019264"/>
        <c:axId val="0"/>
      </c:bar3DChart>
      <c:catAx>
        <c:axId val="650173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Druh</a:t>
                </a:r>
                <a:r>
                  <a:rPr lang="cs-CZ" baseline="0">
                    <a:latin typeface="Times New Roman" pitchFamily="18" charset="0"/>
                    <a:cs typeface="Times New Roman" pitchFamily="18" charset="0"/>
                  </a:rPr>
                  <a:t> u</a:t>
                </a: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kazatelu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baseline="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019264"/>
        <c:crosses val="autoZero"/>
        <c:auto val="1"/>
        <c:lblAlgn val="ctr"/>
        <c:lblOffset val="100"/>
      </c:catAx>
      <c:valAx>
        <c:axId val="650192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Hodnota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/>
        </c:title>
        <c:numFmt formatCode="0.0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017344"/>
        <c:crosses val="autoZero"/>
        <c:crossBetween val="between"/>
      </c:valAx>
    </c:plotArea>
    <c:legend>
      <c:legendPos val="r"/>
      <c:layout/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 flip="none" rotWithShape="1"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  <a:tileRect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Zadluženost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'Ukazatele zadluzenost'!$B$10</c:f>
              <c:strCache>
                <c:ptCount val="1"/>
                <c:pt idx="0">
                  <c:v>Celková zadluženost</c:v>
                </c:pt>
              </c:strCache>
            </c:strRef>
          </c:tx>
          <c:spPr>
            <a:solidFill>
              <a:srgbClr val="FFFF00"/>
            </a:solidFill>
          </c:spPr>
          <c:cat>
            <c:numRef>
              <c:f>'Ukazatele zadluzenost'!$C$7:$E$7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'Ukazatele zadluzenost'!$C$10:$E$10</c:f>
              <c:numCache>
                <c:formatCode>0.00</c:formatCode>
                <c:ptCount val="3"/>
                <c:pt idx="0">
                  <c:v>55.701403949320849</c:v>
                </c:pt>
                <c:pt idx="1">
                  <c:v>52.288302103800255</c:v>
                </c:pt>
                <c:pt idx="2">
                  <c:v>53.737782068299744</c:v>
                </c:pt>
              </c:numCache>
            </c:numRef>
          </c:val>
        </c:ser>
        <c:ser>
          <c:idx val="1"/>
          <c:order val="1"/>
          <c:tx>
            <c:strRef>
              <c:f>'Ukazatele zadluzenost'!$B$15</c:f>
              <c:strCache>
                <c:ptCount val="1"/>
                <c:pt idx="0">
                  <c:v>Koeficient samofinancování</c:v>
                </c:pt>
              </c:strCache>
            </c:strRef>
          </c:tx>
          <c:spPr>
            <a:solidFill>
              <a:srgbClr val="00B0F0"/>
            </a:solidFill>
          </c:spPr>
          <c:cat>
            <c:numRef>
              <c:f>'Ukazatele zadluzenost'!$C$7:$E$7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'Ukazatele zadluzenost'!$C$15:$E$15</c:f>
              <c:numCache>
                <c:formatCode>0.00</c:formatCode>
                <c:ptCount val="3"/>
                <c:pt idx="0">
                  <c:v>44.298596050679144</c:v>
                </c:pt>
                <c:pt idx="1">
                  <c:v>47.711697896199738</c:v>
                </c:pt>
                <c:pt idx="2">
                  <c:v>44.913720284783395</c:v>
                </c:pt>
              </c:numCache>
            </c:numRef>
          </c:val>
        </c:ser>
        <c:shape val="cylinder"/>
        <c:axId val="65238144"/>
        <c:axId val="65240064"/>
        <c:axId val="0"/>
      </c:bar3DChart>
      <c:catAx>
        <c:axId val="652381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 sz="1200" b="1">
                    <a:latin typeface="Times New Roman" pitchFamily="18" charset="0"/>
                    <a:cs typeface="Times New Roman" pitchFamily="18" charset="0"/>
                  </a:rPr>
                  <a:t>Období</a:t>
                </a:r>
                <a:endParaRPr lang="ru-RU" sz="1200" b="1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General" sourceLinked="1"/>
        <c:majorTickMark val="none"/>
        <c:tickLblPos val="nextTo"/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240064"/>
        <c:crosses val="autoZero"/>
        <c:auto val="1"/>
        <c:lblAlgn val="ctr"/>
        <c:lblOffset val="100"/>
      </c:catAx>
      <c:valAx>
        <c:axId val="6524006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200" b="1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 sz="1200" b="1">
                    <a:latin typeface="Times New Roman" pitchFamily="18" charset="0"/>
                    <a:cs typeface="Times New Roman" pitchFamily="18" charset="0"/>
                  </a:rPr>
                  <a:t>Hodnoty(%)</a:t>
                </a:r>
                <a:endParaRPr lang="ru-RU" sz="1200" b="1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0.00" sourceLinked="1"/>
        <c:tickLblPos val="nextTo"/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238144"/>
        <c:crosses val="autoZero"/>
        <c:crossBetween val="between"/>
      </c:valAx>
    </c:plotArea>
    <c:legend>
      <c:legendPos val="r"/>
      <c:txPr>
        <a:bodyPr/>
        <a:lstStyle/>
        <a:p>
          <a:pPr>
            <a:defRPr sz="1200"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Doba splácení</a:t>
            </a:r>
            <a:r>
              <a:rPr lang="cs-CZ" sz="1400" baseline="0">
                <a:latin typeface="Times New Roman" pitchFamily="18" charset="0"/>
                <a:cs typeface="Times New Roman" pitchFamily="18" charset="0"/>
              </a:rPr>
              <a:t> dluhů</a:t>
            </a:r>
            <a:endParaRPr lang="ru-RU" sz="1400">
              <a:latin typeface="Times New Roman" pitchFamily="18" charset="0"/>
              <a:cs typeface="Times New Roman" pitchFamily="18" charset="0"/>
            </a:endParaRP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'Ukazatele zadluzenost'!$K$7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'Ukazatele zadluzenost'!$J$11</c:f>
              <c:strCache>
                <c:ptCount val="1"/>
                <c:pt idx="0">
                  <c:v>Doba splácení dluhů</c:v>
                </c:pt>
              </c:strCache>
            </c:strRef>
          </c:cat>
          <c:val>
            <c:numRef>
              <c:f>'Ukazatele zadluzenost'!$K$11</c:f>
              <c:numCache>
                <c:formatCode>0.00</c:formatCode>
                <c:ptCount val="1"/>
                <c:pt idx="0">
                  <c:v>4.2074389457702637</c:v>
                </c:pt>
              </c:numCache>
            </c:numRef>
          </c:val>
        </c:ser>
        <c:ser>
          <c:idx val="1"/>
          <c:order val="1"/>
          <c:tx>
            <c:strRef>
              <c:f>'Ukazatele zadluzenost'!$L$7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'Ukazatele zadluzenost'!$J$11</c:f>
              <c:strCache>
                <c:ptCount val="1"/>
                <c:pt idx="0">
                  <c:v>Doba splácení dluhů</c:v>
                </c:pt>
              </c:strCache>
            </c:strRef>
          </c:cat>
          <c:val>
            <c:numRef>
              <c:f>'Ukazatele zadluzenost'!$L$11</c:f>
              <c:numCache>
                <c:formatCode>0.00</c:formatCode>
                <c:ptCount val="1"/>
                <c:pt idx="0">
                  <c:v>1.4237315654754639</c:v>
                </c:pt>
              </c:numCache>
            </c:numRef>
          </c:val>
        </c:ser>
        <c:ser>
          <c:idx val="2"/>
          <c:order val="2"/>
          <c:tx>
            <c:strRef>
              <c:f>'Ukazatele zadluzenost'!$M$7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'Ukazatele zadluzenost'!$J$11</c:f>
              <c:strCache>
                <c:ptCount val="1"/>
                <c:pt idx="0">
                  <c:v>Doba splácení dluhů</c:v>
                </c:pt>
              </c:strCache>
            </c:strRef>
          </c:cat>
          <c:val>
            <c:numRef>
              <c:f>'Ukazatele zadluzenost'!$M$11</c:f>
              <c:numCache>
                <c:formatCode>0.00</c:formatCode>
                <c:ptCount val="1"/>
                <c:pt idx="0">
                  <c:v>1.4860498905181885</c:v>
                </c:pt>
              </c:numCache>
            </c:numRef>
          </c:val>
        </c:ser>
        <c:shape val="cylinder"/>
        <c:axId val="65299584"/>
        <c:axId val="65301120"/>
        <c:axId val="0"/>
      </c:bar3DChart>
      <c:catAx>
        <c:axId val="65299584"/>
        <c:scaling>
          <c:orientation val="minMax"/>
        </c:scaling>
        <c:delete val="1"/>
        <c:axPos val="b"/>
        <c:numFmt formatCode="General" sourceLinked="1"/>
        <c:majorTickMark val="none"/>
        <c:tickLblPos val="none"/>
        <c:crossAx val="65301120"/>
        <c:crosses val="autoZero"/>
        <c:auto val="1"/>
        <c:lblAlgn val="ctr"/>
        <c:lblOffset val="100"/>
      </c:catAx>
      <c:valAx>
        <c:axId val="653011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 sz="1000">
                    <a:latin typeface="Times New Roman" pitchFamily="18" charset="0"/>
                    <a:cs typeface="Times New Roman" pitchFamily="18" charset="0"/>
                  </a:rPr>
                  <a:t>Roky</a:t>
                </a:r>
                <a:endParaRPr lang="ru-RU" sz="1000">
                  <a:latin typeface="Times New Roman" pitchFamily="18" charset="0"/>
                  <a:cs typeface="Times New Roman" pitchFamily="18" charset="0"/>
                </a:endParaRPr>
              </a:p>
            </c:rich>
          </c:tx>
        </c:title>
        <c:numFmt formatCode="0.00" sourceLinked="1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299584"/>
        <c:crosses val="autoZero"/>
        <c:crossBetween val="between"/>
      </c:valAx>
    </c:plotArea>
    <c:legend>
      <c:legendPos val="r"/>
      <c:txPr>
        <a:bodyPr/>
        <a:lstStyle/>
        <a:p>
          <a:pPr>
            <a:defRPr sz="1000"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Likvidity</a:t>
            </a:r>
          </a:p>
        </c:rich>
      </c:tx>
      <c:layout>
        <c:manualLayout>
          <c:xMode val="edge"/>
          <c:yMode val="edge"/>
          <c:x val="0.405716144986009"/>
          <c:y val="1.3157894736842111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11296826533047005"/>
          <c:y val="0.10076771653543309"/>
          <c:w val="0.7989670506062776"/>
          <c:h val="0.75100332905671141"/>
        </c:manualLayout>
      </c:layout>
      <c:bar3DChart>
        <c:barDir val="col"/>
        <c:grouping val="clustered"/>
        <c:ser>
          <c:idx val="0"/>
          <c:order val="0"/>
          <c:tx>
            <c:strRef>
              <c:f>'Ukzatele likvidity'!$C$5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('Ukzatele likvidity'!$B$8,'Ukzatele likvidity'!$B$14,'Ukzatele likvidity'!$B$19)</c:f>
              <c:strCache>
                <c:ptCount val="3"/>
                <c:pt idx="0">
                  <c:v>Běžná likvidita</c:v>
                </c:pt>
                <c:pt idx="1">
                  <c:v>Pohotová likvidita</c:v>
                </c:pt>
                <c:pt idx="2">
                  <c:v>Okamžitá likvidita</c:v>
                </c:pt>
              </c:strCache>
            </c:strRef>
          </c:cat>
          <c:val>
            <c:numRef>
              <c:f>('Ukzatele likvidity'!$C$8,'Ukzatele likvidity'!$C$14,'Ukzatele likvidity'!$C$19)</c:f>
              <c:numCache>
                <c:formatCode>0.00</c:formatCode>
                <c:ptCount val="3"/>
                <c:pt idx="0">
                  <c:v>1.1522833513124775</c:v>
                </c:pt>
                <c:pt idx="1">
                  <c:v>0.66972309350967407</c:v>
                </c:pt>
                <c:pt idx="2">
                  <c:v>0.12207838906868033</c:v>
                </c:pt>
              </c:numCache>
            </c:numRef>
          </c:val>
        </c:ser>
        <c:ser>
          <c:idx val="1"/>
          <c:order val="1"/>
          <c:tx>
            <c:strRef>
              <c:f>'Ukzatele likvidity'!$D$5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('Ukzatele likvidity'!$B$8,'Ukzatele likvidity'!$B$14,'Ukzatele likvidity'!$B$19)</c:f>
              <c:strCache>
                <c:ptCount val="3"/>
                <c:pt idx="0">
                  <c:v>Běžná likvidita</c:v>
                </c:pt>
                <c:pt idx="1">
                  <c:v>Pohotová likvidita</c:v>
                </c:pt>
                <c:pt idx="2">
                  <c:v>Okamžitá likvidita</c:v>
                </c:pt>
              </c:strCache>
            </c:strRef>
          </c:cat>
          <c:val>
            <c:numRef>
              <c:f>('Ukzatele likvidity'!$D$8,'Ukzatele likvidity'!$D$14,'Ukzatele likvidity'!$D$19)</c:f>
              <c:numCache>
                <c:formatCode>0.00</c:formatCode>
                <c:ptCount val="3"/>
                <c:pt idx="0">
                  <c:v>1.3513277646178781</c:v>
                </c:pt>
                <c:pt idx="1">
                  <c:v>0.90213191509246826</c:v>
                </c:pt>
                <c:pt idx="2">
                  <c:v>0.26530357810746791</c:v>
                </c:pt>
              </c:numCache>
            </c:numRef>
          </c:val>
        </c:ser>
        <c:ser>
          <c:idx val="2"/>
          <c:order val="2"/>
          <c:tx>
            <c:strRef>
              <c:f>'Ukzatele likvidity'!$E$5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('Ukzatele likvidity'!$B$8,'Ukzatele likvidity'!$B$14,'Ukzatele likvidity'!$B$19)</c:f>
              <c:strCache>
                <c:ptCount val="3"/>
                <c:pt idx="0">
                  <c:v>Běžná likvidita</c:v>
                </c:pt>
                <c:pt idx="1">
                  <c:v>Pohotová likvidita</c:v>
                </c:pt>
                <c:pt idx="2">
                  <c:v>Okamžitá likvidita</c:v>
                </c:pt>
              </c:strCache>
            </c:strRef>
          </c:cat>
          <c:val>
            <c:numRef>
              <c:f>('Ukzatele likvidity'!$E$8,'Ukzatele likvidity'!$E$14,'Ukzatele likvidity'!$E$19)</c:f>
              <c:numCache>
                <c:formatCode>0.00</c:formatCode>
                <c:ptCount val="3"/>
                <c:pt idx="0">
                  <c:v>1.1117268041237114</c:v>
                </c:pt>
                <c:pt idx="1">
                  <c:v>0.65670102834701538</c:v>
                </c:pt>
                <c:pt idx="2">
                  <c:v>0.13324742268041237</c:v>
                </c:pt>
              </c:numCache>
            </c:numRef>
          </c:val>
        </c:ser>
        <c:shape val="cylinder"/>
        <c:axId val="65430656"/>
        <c:axId val="65432576"/>
        <c:axId val="0"/>
      </c:bar3DChart>
      <c:catAx>
        <c:axId val="654306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>
                    <a:latin typeface="Times New Roman" pitchFamily="18" charset="0"/>
                    <a:cs typeface="Times New Roman" pitchFamily="18" charset="0"/>
                  </a:rPr>
                  <a:t>Druh</a:t>
                </a:r>
                <a:r>
                  <a:rPr lang="en-US" baseline="0">
                    <a:latin typeface="Times New Roman" pitchFamily="18" charset="0"/>
                    <a:cs typeface="Times New Roman" pitchFamily="18" charset="0"/>
                  </a:rPr>
                  <a:t> likvidity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0.38650029283529874"/>
              <c:y val="0.92972751761292993"/>
            </c:manualLayout>
          </c:layout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432576"/>
        <c:crosses val="autoZero"/>
        <c:auto val="1"/>
        <c:lblAlgn val="ctr"/>
        <c:lblOffset val="100"/>
      </c:catAx>
      <c:valAx>
        <c:axId val="654325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>
                    <a:latin typeface="Times New Roman" pitchFamily="18" charset="0"/>
                    <a:cs typeface="Times New Roman" pitchFamily="18" charset="0"/>
                  </a:rPr>
                  <a:t>Hodnoty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1.6228932127285739E-2"/>
              <c:y val="0.38727034120735238"/>
            </c:manualLayout>
          </c:layout>
        </c:title>
        <c:numFmt formatCode="0.0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430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540639031690727"/>
          <c:y val="0.28992851222544963"/>
          <c:w val="9.9083967809808882E-2"/>
          <c:h val="0.21679454604915599"/>
        </c:manualLayout>
      </c:layout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>
                <a:latin typeface="Times New Roman" pitchFamily="18" charset="0"/>
                <a:cs typeface="Times New Roman" pitchFamily="18" charset="0"/>
              </a:defRPr>
            </a:pPr>
            <a:r>
              <a:rPr lang="cs-CZ" sz="1400">
                <a:latin typeface="Times New Roman" pitchFamily="18" charset="0"/>
                <a:cs typeface="Times New Roman" pitchFamily="18" charset="0"/>
              </a:rPr>
              <a:t>Altmanův index</a:t>
            </a:r>
            <a:endParaRPr lang="en-US" sz="1400">
              <a:latin typeface="Times New Roman" pitchFamily="18" charset="0"/>
              <a:cs typeface="Times New Roman" pitchFamily="18" charset="0"/>
            </a:endParaRPr>
          </a:p>
        </c:rich>
      </c:tx>
      <c:layout>
        <c:manualLayout>
          <c:xMode val="edge"/>
          <c:yMode val="edge"/>
          <c:x val="0.3582430008748908"/>
          <c:y val="1.8518518518518583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13531255468066489"/>
          <c:y val="0.1023148148148143"/>
          <c:w val="0.75105456188837361"/>
          <c:h val="0.75724906008371062"/>
        </c:manualLayout>
      </c:layout>
      <c:bar3DChart>
        <c:barDir val="col"/>
        <c:grouping val="clustered"/>
        <c:ser>
          <c:idx val="0"/>
          <c:order val="0"/>
          <c:tx>
            <c:strRef>
              <c:f>'Analyza soustav ukazatelu'!$C$12</c:f>
              <c:strCache>
                <c:ptCount val="1"/>
                <c:pt idx="0">
                  <c:v>X6</c:v>
                </c:pt>
              </c:strCache>
            </c:strRef>
          </c:tx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cat>
            <c:numRef>
              <c:f>'Analyza soustav ukazatelu'!$D$6:$F$6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'Analyza soustav ukazatelu'!$D$12:$F$12</c:f>
              <c:numCache>
                <c:formatCode>0.000</c:formatCode>
                <c:ptCount val="3"/>
                <c:pt idx="0">
                  <c:v>3.5919666290283203</c:v>
                </c:pt>
                <c:pt idx="1">
                  <c:v>4.8773541450500488</c:v>
                </c:pt>
                <c:pt idx="2">
                  <c:v>4.2840290069580078</c:v>
                </c:pt>
              </c:numCache>
            </c:numRef>
          </c:val>
        </c:ser>
        <c:shape val="cylinder"/>
        <c:axId val="65647744"/>
        <c:axId val="65649664"/>
        <c:axId val="0"/>
      </c:bar3DChart>
      <c:catAx>
        <c:axId val="656477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Období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0.42251465441819774"/>
              <c:y val="0.90919947506561682"/>
            </c:manualLayout>
          </c:layout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649664"/>
        <c:crosses val="autoZero"/>
        <c:auto val="1"/>
        <c:lblAlgn val="ctr"/>
        <c:lblOffset val="100"/>
      </c:catAx>
      <c:valAx>
        <c:axId val="656496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Hodnota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1.1873250942969881E-2"/>
              <c:y val="0.42490423494360707"/>
            </c:manualLayout>
          </c:layout>
        </c:title>
        <c:numFmt formatCode="0.00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647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342366579177556"/>
          <c:y val="0.33381342957130528"/>
          <c:w val="9.8271804139236765E-2"/>
          <c:h val="0.22924558416684518"/>
        </c:manualLayout>
      </c:layout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 flip="none" rotWithShape="1"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  <a:tileRect/>
    </a:gra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Index bonity</a:t>
            </a:r>
          </a:p>
        </c:rich>
      </c:tx>
      <c:layout>
        <c:manualLayout>
          <c:xMode val="edge"/>
          <c:yMode val="edge"/>
          <c:x val="0.38631255468066827"/>
          <c:y val="1.3888888888889006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13057633420822398"/>
          <c:y val="0.1023148148148143"/>
          <c:w val="0.77229177602800125"/>
          <c:h val="0.75812481773112206"/>
        </c:manualLayout>
      </c:layout>
      <c:bar3DChart>
        <c:barDir val="col"/>
        <c:grouping val="clustered"/>
        <c:ser>
          <c:idx val="0"/>
          <c:order val="0"/>
          <c:tx>
            <c:strRef>
              <c:f>'Analyza soustav ukazatelu'!$K$6</c:f>
              <c:strCache>
                <c:ptCount val="1"/>
                <c:pt idx="0">
                  <c:v>Index bonity</c:v>
                </c:pt>
              </c:strCache>
            </c:strRef>
          </c:tx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cat>
            <c:numRef>
              <c:f>'Analyza soustav ukazatelu'!$L$6:$N$6</c:f>
              <c:numCache>
                <c:formatCode>General</c:formatCode>
                <c:ptCount val="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</c:numCache>
            </c:numRef>
          </c:cat>
          <c:val>
            <c:numRef>
              <c:f>'Analyza soustav ukazatelu'!$L$13:$N$13</c:f>
              <c:numCache>
                <c:formatCode>0.000</c:formatCode>
                <c:ptCount val="3"/>
                <c:pt idx="0">
                  <c:v>0.8345181941986084</c:v>
                </c:pt>
                <c:pt idx="1">
                  <c:v>3.1652817726135254</c:v>
                </c:pt>
                <c:pt idx="2">
                  <c:v>3.6943507194519043</c:v>
                </c:pt>
              </c:numCache>
            </c:numRef>
          </c:val>
        </c:ser>
        <c:shape val="cylinder"/>
        <c:axId val="65700608"/>
        <c:axId val="65702528"/>
        <c:axId val="0"/>
      </c:bar3DChart>
      <c:catAx>
        <c:axId val="65700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Období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0.42170538057742785"/>
              <c:y val="0.92312044327792353"/>
            </c:manualLayout>
          </c:layout>
        </c:title>
        <c:numFmt formatCode="General" sourceLinked="1"/>
        <c:majorTickMark val="none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702528"/>
        <c:crosses val="autoZero"/>
        <c:auto val="1"/>
        <c:lblAlgn val="ctr"/>
        <c:lblOffset val="100"/>
      </c:catAx>
      <c:valAx>
        <c:axId val="657025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cs-CZ">
                    <a:latin typeface="Times New Roman" pitchFamily="18" charset="0"/>
                    <a:cs typeface="Times New Roman" pitchFamily="18" charset="0"/>
                  </a:rPr>
                  <a:t>Hodnota</a:t>
                </a:r>
                <a:endParaRPr lang="ru-RU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1.4925415573053371E-2"/>
              <c:y val="0.41462270341207558"/>
            </c:manualLayout>
          </c:layout>
        </c:title>
        <c:numFmt formatCode="0.000" sourceLinked="1"/>
        <c:tickLblPos val="nextTo"/>
        <c:txPr>
          <a:bodyPr/>
          <a:lstStyle/>
          <a:p>
            <a:pPr>
              <a:defRPr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6570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175699912510931"/>
          <c:y val="0.28751713327500888"/>
          <c:w val="9.9909667541557307E-2"/>
          <c:h val="0.23561351706036746"/>
        </c:manualLayout>
      </c:layout>
      <c:txPr>
        <a:bodyPr/>
        <a:lstStyle/>
        <a:p>
          <a:pPr>
            <a:defRPr>
              <a:latin typeface="Times New Roman" pitchFamily="18" charset="0"/>
              <a:cs typeface="Times New Roman" pitchFamily="18" charset="0"/>
            </a:defRPr>
          </a:pPr>
          <a:endParaRPr lang="ru-RU"/>
        </a:p>
      </c:txPr>
    </c:legend>
    <c:plotVisOnly val="1"/>
  </c:chart>
  <c:spPr>
    <a:gradFill>
      <a:gsLst>
        <a:gs pos="21000">
          <a:srgbClr val="DDEBCF"/>
        </a:gs>
        <a:gs pos="50000">
          <a:srgbClr val="9CB86E"/>
        </a:gs>
        <a:gs pos="100000">
          <a:srgbClr val="156B13"/>
        </a:gs>
      </a:gsLst>
      <a:lin ang="0" scaled="1"/>
    </a:gra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21</xdr:row>
      <xdr:rowOff>0</xdr:rowOff>
    </xdr:from>
    <xdr:to>
      <xdr:col>6</xdr:col>
      <xdr:colOff>104776</xdr:colOff>
      <xdr:row>35</xdr:row>
      <xdr:rowOff>104775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276225</xdr:colOff>
      <xdr:row>20</xdr:row>
      <xdr:rowOff>161924</xdr:rowOff>
    </xdr:from>
    <xdr:to>
      <xdr:col>20</xdr:col>
      <xdr:colOff>295275</xdr:colOff>
      <xdr:row>35</xdr:row>
      <xdr:rowOff>142875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466725</xdr:colOff>
      <xdr:row>20</xdr:row>
      <xdr:rowOff>180975</xdr:rowOff>
    </xdr:from>
    <xdr:to>
      <xdr:col>13</xdr:col>
      <xdr:colOff>95249</xdr:colOff>
      <xdr:row>35</xdr:row>
      <xdr:rowOff>123825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21</xdr:row>
      <xdr:rowOff>1</xdr:rowOff>
    </xdr:from>
    <xdr:to>
      <xdr:col>8</xdr:col>
      <xdr:colOff>19050</xdr:colOff>
      <xdr:row>35</xdr:row>
      <xdr:rowOff>114301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590550</xdr:colOff>
      <xdr:row>21</xdr:row>
      <xdr:rowOff>19050</xdr:rowOff>
    </xdr:from>
    <xdr:to>
      <xdr:col>16</xdr:col>
      <xdr:colOff>9525</xdr:colOff>
      <xdr:row>35</xdr:row>
      <xdr:rowOff>114301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46</xdr:row>
      <xdr:rowOff>180975</xdr:rowOff>
    </xdr:from>
    <xdr:to>
      <xdr:col>7</xdr:col>
      <xdr:colOff>447675</xdr:colOff>
      <xdr:row>61</xdr:row>
      <xdr:rowOff>19050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9525</xdr:colOff>
      <xdr:row>46</xdr:row>
      <xdr:rowOff>180975</xdr:rowOff>
    </xdr:from>
    <xdr:to>
      <xdr:col>16</xdr:col>
      <xdr:colOff>9525</xdr:colOff>
      <xdr:row>61</xdr:row>
      <xdr:rowOff>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10</xdr:row>
      <xdr:rowOff>9525</xdr:rowOff>
    </xdr:from>
    <xdr:to>
      <xdr:col>7</xdr:col>
      <xdr:colOff>447675</xdr:colOff>
      <xdr:row>24</xdr:row>
      <xdr:rowOff>95250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152399</xdr:colOff>
      <xdr:row>10</xdr:row>
      <xdr:rowOff>9525</xdr:rowOff>
    </xdr:from>
    <xdr:to>
      <xdr:col>16</xdr:col>
      <xdr:colOff>438150</xdr:colOff>
      <xdr:row>24</xdr:row>
      <xdr:rowOff>104775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9</xdr:row>
      <xdr:rowOff>200025</xdr:rowOff>
    </xdr:from>
    <xdr:to>
      <xdr:col>14</xdr:col>
      <xdr:colOff>400050</xdr:colOff>
      <xdr:row>25</xdr:row>
      <xdr:rowOff>28573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5</xdr:row>
      <xdr:rowOff>0</xdr:rowOff>
    </xdr:from>
    <xdr:to>
      <xdr:col>14</xdr:col>
      <xdr:colOff>257175</xdr:colOff>
      <xdr:row>20</xdr:row>
      <xdr:rowOff>190500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15</xdr:row>
      <xdr:rowOff>180976</xdr:rowOff>
    </xdr:from>
    <xdr:to>
      <xdr:col>6</xdr:col>
      <xdr:colOff>390525</xdr:colOff>
      <xdr:row>30</xdr:row>
      <xdr:rowOff>180976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209550</xdr:colOff>
      <xdr:row>15</xdr:row>
      <xdr:rowOff>142874</xdr:rowOff>
    </xdr:from>
    <xdr:to>
      <xdr:col>14</xdr:col>
      <xdr:colOff>403412</xdr:colOff>
      <xdr:row>31</xdr:row>
      <xdr:rowOff>0</xdr:rowOff>
    </xdr:to>
    <xdr:graphicFrame macro="">
      <xdr:nvGraphicFramePr>
        <xdr:cNvPr id="7" name="Диаграмма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20</xdr:row>
      <xdr:rowOff>9524</xdr:rowOff>
    </xdr:from>
    <xdr:to>
      <xdr:col>6</xdr:col>
      <xdr:colOff>447675</xdr:colOff>
      <xdr:row>35</xdr:row>
      <xdr:rowOff>133349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533399</xdr:colOff>
      <xdr:row>13</xdr:row>
      <xdr:rowOff>180975</xdr:rowOff>
    </xdr:from>
    <xdr:to>
      <xdr:col>8</xdr:col>
      <xdr:colOff>142874</xdr:colOff>
      <xdr:row>28</xdr:row>
      <xdr:rowOff>142875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561975</xdr:colOff>
      <xdr:row>13</xdr:row>
      <xdr:rowOff>180975</xdr:rowOff>
    </xdr:from>
    <xdr:to>
      <xdr:col>18</xdr:col>
      <xdr:colOff>47625</xdr:colOff>
      <xdr:row>28</xdr:row>
      <xdr:rowOff>133350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2"/>
  <dimension ref="D7:S25"/>
  <sheetViews>
    <sheetView showGridLines="0" tabSelected="1" workbookViewId="0">
      <selection activeCell="E6" sqref="E6"/>
    </sheetView>
  </sheetViews>
  <sheetFormatPr defaultRowHeight="15"/>
  <cols>
    <col min="1" max="16384" width="9.140625" style="1"/>
  </cols>
  <sheetData>
    <row r="7" spans="4:6">
      <c r="D7" s="346" t="s">
        <v>467</v>
      </c>
      <c r="E7" s="346"/>
      <c r="F7" s="346"/>
    </row>
    <row r="25" spans="19:19">
      <c r="S25" s="59"/>
    </row>
  </sheetData>
  <mergeCells count="1">
    <mergeCell ref="D7:F7"/>
  </mergeCells>
  <pageMargins left="0.7" right="0.7" top="0.75" bottom="0.75" header="0.3" footer="0.3"/>
  <pageSetup paperSize="9" orientation="portrait" horizontalDpi="4294967292" verticalDpi="0" r:id="rId1"/>
  <legacyDrawing r:id="rId2"/>
  <controls>
    <control shapeId="1031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129"/>
  <sheetViews>
    <sheetView workbookViewId="0">
      <selection activeCell="D8" sqref="D8:G8"/>
    </sheetView>
  </sheetViews>
  <sheetFormatPr defaultRowHeight="15"/>
  <cols>
    <col min="1" max="1" width="3.140625" style="1" bestFit="1" customWidth="1"/>
    <col min="2" max="2" width="4.140625" style="1" bestFit="1" customWidth="1"/>
    <col min="3" max="3" width="3" style="1" bestFit="1" customWidth="1"/>
    <col min="4" max="4" width="9.140625" style="1"/>
    <col min="5" max="6" width="12" style="1" customWidth="1"/>
    <col min="7" max="7" width="13" style="1" customWidth="1"/>
    <col min="8" max="8" width="4.42578125" style="1" customWidth="1"/>
    <col min="9" max="11" width="7.28515625" style="1" bestFit="1" customWidth="1"/>
    <col min="12" max="16384" width="9.140625" style="1"/>
  </cols>
  <sheetData>
    <row r="1" spans="1:13">
      <c r="A1" s="101"/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3" ht="15" customHeight="1">
      <c r="A2" s="104"/>
      <c r="B2" s="9"/>
      <c r="C2" s="9"/>
      <c r="E2" s="408" t="s">
        <v>451</v>
      </c>
      <c r="F2" s="408"/>
      <c r="G2" s="9"/>
      <c r="H2" s="9"/>
      <c r="I2" s="9"/>
      <c r="J2" s="9"/>
      <c r="K2" s="105"/>
    </row>
    <row r="3" spans="1:13" ht="15" customHeight="1">
      <c r="A3" s="104"/>
      <c r="B3" s="9"/>
      <c r="C3" s="9"/>
      <c r="D3" s="106"/>
      <c r="E3" s="408"/>
      <c r="F3" s="408"/>
      <c r="G3" s="9"/>
      <c r="H3" s="407" t="s">
        <v>456</v>
      </c>
      <c r="I3" s="407"/>
      <c r="J3" s="9"/>
      <c r="K3" s="105"/>
      <c r="M3" s="9"/>
    </row>
    <row r="4" spans="1:13">
      <c r="A4" s="104"/>
      <c r="B4" s="9"/>
      <c r="C4" s="9"/>
      <c r="E4" s="406" t="s">
        <v>452</v>
      </c>
      <c r="F4" s="406"/>
      <c r="G4" s="9"/>
      <c r="H4" s="409" t="s">
        <v>457</v>
      </c>
      <c r="I4" s="409"/>
      <c r="J4" s="409"/>
      <c r="K4" s="105"/>
    </row>
    <row r="5" spans="1:13">
      <c r="A5" s="104"/>
      <c r="B5" s="9"/>
      <c r="C5" s="9"/>
      <c r="D5" s="9"/>
      <c r="E5" s="406" t="s">
        <v>462</v>
      </c>
      <c r="F5" s="406"/>
      <c r="G5" s="9"/>
      <c r="K5" s="105"/>
    </row>
    <row r="6" spans="1:13">
      <c r="A6" s="104"/>
      <c r="B6" s="9"/>
      <c r="C6" s="9"/>
      <c r="D6" s="9"/>
      <c r="E6" s="9"/>
      <c r="F6" s="9"/>
      <c r="G6" s="9"/>
      <c r="H6" s="9"/>
      <c r="I6" s="9"/>
      <c r="J6" s="9"/>
      <c r="K6" s="105"/>
    </row>
    <row r="7" spans="1:13" ht="15.75" thickBot="1">
      <c r="A7" s="104"/>
      <c r="B7" s="9"/>
      <c r="C7" s="9"/>
      <c r="D7" s="9"/>
      <c r="E7" s="9"/>
      <c r="F7" s="9"/>
      <c r="G7" s="9"/>
      <c r="H7" s="9"/>
      <c r="I7" s="9"/>
      <c r="J7" s="9"/>
      <c r="K7" s="105"/>
    </row>
    <row r="8" spans="1:13" ht="16.5" thickBot="1">
      <c r="A8" s="347" t="s">
        <v>453</v>
      </c>
      <c r="B8" s="348"/>
      <c r="C8" s="349"/>
      <c r="D8" s="350" t="s">
        <v>455</v>
      </c>
      <c r="E8" s="348"/>
      <c r="F8" s="348"/>
      <c r="G8" s="349"/>
      <c r="H8" s="120" t="s">
        <v>454</v>
      </c>
      <c r="I8" s="121">
        <v>2009</v>
      </c>
      <c r="J8" s="122">
        <v>2010</v>
      </c>
      <c r="K8" s="123">
        <v>2011</v>
      </c>
    </row>
    <row r="9" spans="1:13" ht="16.5" thickBot="1">
      <c r="A9" s="351"/>
      <c r="B9" s="348"/>
      <c r="C9" s="349"/>
      <c r="D9" s="352" t="s">
        <v>0</v>
      </c>
      <c r="E9" s="348"/>
      <c r="F9" s="348"/>
      <c r="G9" s="349"/>
      <c r="H9" s="124" t="s">
        <v>1</v>
      </c>
      <c r="I9" s="125">
        <f>I10+I11+I39+I71</f>
        <v>17522</v>
      </c>
      <c r="J9" s="125">
        <f>J10+J11+J39+J71</f>
        <v>20867</v>
      </c>
      <c r="K9" s="126">
        <f>K10+K11+K39+K71</f>
        <v>33148</v>
      </c>
    </row>
    <row r="10" spans="1:13" ht="16.5" thickBot="1">
      <c r="A10" s="127" t="s">
        <v>2</v>
      </c>
      <c r="B10" s="353"/>
      <c r="C10" s="349"/>
      <c r="D10" s="354" t="s">
        <v>3</v>
      </c>
      <c r="E10" s="348"/>
      <c r="F10" s="348"/>
      <c r="G10" s="349"/>
      <c r="H10" s="128" t="s">
        <v>4</v>
      </c>
      <c r="I10" s="129">
        <v>0</v>
      </c>
      <c r="J10" s="130">
        <v>0</v>
      </c>
      <c r="K10" s="131">
        <v>0</v>
      </c>
    </row>
    <row r="11" spans="1:13" s="108" customFormat="1" ht="16.5" thickBot="1">
      <c r="A11" s="132" t="s">
        <v>5</v>
      </c>
      <c r="B11" s="355"/>
      <c r="C11" s="349"/>
      <c r="D11" s="356" t="s">
        <v>6</v>
      </c>
      <c r="E11" s="357"/>
      <c r="F11" s="357"/>
      <c r="G11" s="358"/>
      <c r="H11" s="133" t="s">
        <v>7</v>
      </c>
      <c r="I11" s="134">
        <f t="shared" ref="I11:J11" si="0">I12+I21+I31</f>
        <v>11064</v>
      </c>
      <c r="J11" s="134">
        <f t="shared" si="0"/>
        <v>9977</v>
      </c>
      <c r="K11" s="135">
        <f>K12+K21+K31</f>
        <v>15817</v>
      </c>
    </row>
    <row r="12" spans="1:13" ht="16.5" thickBot="1">
      <c r="A12" s="136" t="s">
        <v>5</v>
      </c>
      <c r="B12" s="137" t="s">
        <v>8</v>
      </c>
      <c r="C12" s="138"/>
      <c r="D12" s="359" t="s">
        <v>9</v>
      </c>
      <c r="E12" s="348"/>
      <c r="F12" s="348"/>
      <c r="G12" s="349"/>
      <c r="H12" s="139" t="s">
        <v>10</v>
      </c>
      <c r="I12" s="140">
        <f>SUM(I13:I20)</f>
        <v>1399</v>
      </c>
      <c r="J12" s="140">
        <f>SUM(J13:J20)</f>
        <v>355</v>
      </c>
      <c r="K12" s="141">
        <f>SUM(K13:K20)</f>
        <v>49</v>
      </c>
    </row>
    <row r="13" spans="1:13" ht="16.5" thickBot="1">
      <c r="A13" s="142" t="s">
        <v>5</v>
      </c>
      <c r="B13" s="143" t="s">
        <v>8</v>
      </c>
      <c r="C13" s="143">
        <v>1</v>
      </c>
      <c r="D13" s="360" t="s">
        <v>11</v>
      </c>
      <c r="E13" s="361"/>
      <c r="F13" s="361"/>
      <c r="G13" s="362"/>
      <c r="H13" s="144" t="s">
        <v>12</v>
      </c>
      <c r="I13" s="145">
        <v>0</v>
      </c>
      <c r="J13" s="145">
        <v>0</v>
      </c>
      <c r="K13" s="146">
        <v>0</v>
      </c>
    </row>
    <row r="14" spans="1:13" ht="15.75">
      <c r="A14" s="363"/>
      <c r="B14" s="364"/>
      <c r="C14" s="147">
        <v>2</v>
      </c>
      <c r="D14" s="368" t="s">
        <v>13</v>
      </c>
      <c r="E14" s="369"/>
      <c r="F14" s="369"/>
      <c r="G14" s="370"/>
      <c r="H14" s="148" t="s">
        <v>14</v>
      </c>
      <c r="I14" s="145">
        <v>0</v>
      </c>
      <c r="J14" s="145">
        <v>0</v>
      </c>
      <c r="K14" s="146">
        <v>0</v>
      </c>
    </row>
    <row r="15" spans="1:13" ht="15.75">
      <c r="A15" s="365"/>
      <c r="B15" s="364"/>
      <c r="C15" s="147">
        <v>3</v>
      </c>
      <c r="D15" s="368" t="s">
        <v>15</v>
      </c>
      <c r="E15" s="369"/>
      <c r="F15" s="369"/>
      <c r="G15" s="370"/>
      <c r="H15" s="148" t="s">
        <v>16</v>
      </c>
      <c r="I15" s="149">
        <v>1397</v>
      </c>
      <c r="J15" s="150">
        <v>353</v>
      </c>
      <c r="K15" s="151">
        <v>14</v>
      </c>
    </row>
    <row r="16" spans="1:13" ht="15.75">
      <c r="A16" s="365"/>
      <c r="B16" s="364"/>
      <c r="C16" s="147">
        <v>4</v>
      </c>
      <c r="D16" s="368" t="s">
        <v>17</v>
      </c>
      <c r="E16" s="369"/>
      <c r="F16" s="369"/>
      <c r="G16" s="370"/>
      <c r="H16" s="148" t="s">
        <v>18</v>
      </c>
      <c r="I16" s="149">
        <v>2</v>
      </c>
      <c r="J16" s="150">
        <v>2</v>
      </c>
      <c r="K16" s="151">
        <v>35</v>
      </c>
    </row>
    <row r="17" spans="1:11" ht="15.75">
      <c r="A17" s="365"/>
      <c r="B17" s="364"/>
      <c r="C17" s="147">
        <v>5</v>
      </c>
      <c r="D17" s="368" t="s">
        <v>19</v>
      </c>
      <c r="E17" s="369"/>
      <c r="F17" s="369"/>
      <c r="G17" s="370"/>
      <c r="H17" s="148" t="s">
        <v>20</v>
      </c>
      <c r="I17" s="149">
        <v>0</v>
      </c>
      <c r="J17" s="149">
        <v>0</v>
      </c>
      <c r="K17" s="152">
        <v>0</v>
      </c>
    </row>
    <row r="18" spans="1:11" ht="15.75">
      <c r="A18" s="365"/>
      <c r="B18" s="364"/>
      <c r="C18" s="147">
        <v>6</v>
      </c>
      <c r="D18" s="368" t="s">
        <v>21</v>
      </c>
      <c r="E18" s="369"/>
      <c r="F18" s="369"/>
      <c r="G18" s="370"/>
      <c r="H18" s="148" t="s">
        <v>22</v>
      </c>
      <c r="I18" s="149">
        <v>0</v>
      </c>
      <c r="J18" s="149">
        <v>0</v>
      </c>
      <c r="K18" s="152">
        <v>0</v>
      </c>
    </row>
    <row r="19" spans="1:11" ht="15.75">
      <c r="A19" s="365"/>
      <c r="B19" s="364"/>
      <c r="C19" s="147">
        <v>7</v>
      </c>
      <c r="D19" s="368" t="s">
        <v>23</v>
      </c>
      <c r="E19" s="369"/>
      <c r="F19" s="369"/>
      <c r="G19" s="370"/>
      <c r="H19" s="148" t="s">
        <v>24</v>
      </c>
      <c r="I19" s="149">
        <v>0</v>
      </c>
      <c r="J19" s="149">
        <v>0</v>
      </c>
      <c r="K19" s="152">
        <v>0</v>
      </c>
    </row>
    <row r="20" spans="1:11" ht="16.5" thickBot="1">
      <c r="A20" s="366"/>
      <c r="B20" s="367"/>
      <c r="C20" s="153">
        <v>8</v>
      </c>
      <c r="D20" s="371" t="s">
        <v>25</v>
      </c>
      <c r="E20" s="372"/>
      <c r="F20" s="372"/>
      <c r="G20" s="373"/>
      <c r="H20" s="154" t="s">
        <v>26</v>
      </c>
      <c r="I20" s="149">
        <v>0</v>
      </c>
      <c r="J20" s="149">
        <v>0</v>
      </c>
      <c r="K20" s="152">
        <v>0</v>
      </c>
    </row>
    <row r="21" spans="1:11" ht="16.5" thickBot="1">
      <c r="A21" s="136" t="s">
        <v>5</v>
      </c>
      <c r="B21" s="137" t="s">
        <v>27</v>
      </c>
      <c r="C21" s="138"/>
      <c r="D21" s="374" t="s">
        <v>28</v>
      </c>
      <c r="E21" s="348"/>
      <c r="F21" s="348"/>
      <c r="G21" s="349"/>
      <c r="H21" s="139" t="s">
        <v>29</v>
      </c>
      <c r="I21" s="140">
        <f>SUM(I22:I30)</f>
        <v>9344</v>
      </c>
      <c r="J21" s="140">
        <f>SUM(J22:J30)</f>
        <v>9301</v>
      </c>
      <c r="K21" s="141">
        <f>SUM(K22:K30)</f>
        <v>15447</v>
      </c>
    </row>
    <row r="22" spans="1:11" ht="15.75">
      <c r="A22" s="142" t="s">
        <v>5</v>
      </c>
      <c r="B22" s="143" t="s">
        <v>27</v>
      </c>
      <c r="C22" s="143">
        <v>1</v>
      </c>
      <c r="D22" s="360" t="s">
        <v>30</v>
      </c>
      <c r="E22" s="361"/>
      <c r="F22" s="361"/>
      <c r="G22" s="362"/>
      <c r="H22" s="144" t="s">
        <v>31</v>
      </c>
      <c r="I22" s="155">
        <v>253</v>
      </c>
      <c r="J22" s="156">
        <v>271</v>
      </c>
      <c r="K22" s="157">
        <v>370</v>
      </c>
    </row>
    <row r="23" spans="1:11" ht="15.75">
      <c r="A23" s="363"/>
      <c r="B23" s="364"/>
      <c r="C23" s="147">
        <v>2</v>
      </c>
      <c r="D23" s="368" t="s">
        <v>32</v>
      </c>
      <c r="E23" s="369"/>
      <c r="F23" s="369"/>
      <c r="G23" s="370"/>
      <c r="H23" s="148" t="s">
        <v>33</v>
      </c>
      <c r="I23" s="158">
        <v>0</v>
      </c>
      <c r="J23" s="158">
        <v>0</v>
      </c>
      <c r="K23" s="159">
        <v>0</v>
      </c>
    </row>
    <row r="24" spans="1:11" ht="15.75">
      <c r="A24" s="365"/>
      <c r="B24" s="364"/>
      <c r="C24" s="147">
        <v>3</v>
      </c>
      <c r="D24" s="375" t="s">
        <v>34</v>
      </c>
      <c r="E24" s="376"/>
      <c r="F24" s="376"/>
      <c r="G24" s="377"/>
      <c r="H24" s="148" t="s">
        <v>35</v>
      </c>
      <c r="I24" s="158">
        <v>8801</v>
      </c>
      <c r="J24" s="160">
        <v>8766</v>
      </c>
      <c r="K24" s="161">
        <v>14700</v>
      </c>
    </row>
    <row r="25" spans="1:11" ht="15.75">
      <c r="A25" s="365"/>
      <c r="B25" s="364"/>
      <c r="C25" s="147">
        <v>4</v>
      </c>
      <c r="D25" s="368" t="s">
        <v>36</v>
      </c>
      <c r="E25" s="369"/>
      <c r="F25" s="369"/>
      <c r="G25" s="370"/>
      <c r="H25" s="148" t="s">
        <v>37</v>
      </c>
      <c r="I25" s="158">
        <v>0</v>
      </c>
      <c r="J25" s="158">
        <v>0</v>
      </c>
      <c r="K25" s="159">
        <v>0</v>
      </c>
    </row>
    <row r="26" spans="1:11" ht="15.75">
      <c r="A26" s="365"/>
      <c r="B26" s="364"/>
      <c r="C26" s="147">
        <v>5</v>
      </c>
      <c r="D26" s="368" t="s">
        <v>38</v>
      </c>
      <c r="E26" s="369"/>
      <c r="F26" s="369"/>
      <c r="G26" s="370"/>
      <c r="H26" s="148" t="s">
        <v>39</v>
      </c>
      <c r="I26" s="158">
        <v>0</v>
      </c>
      <c r="J26" s="158">
        <v>0</v>
      </c>
      <c r="K26" s="159">
        <v>0</v>
      </c>
    </row>
    <row r="27" spans="1:11" ht="15.75">
      <c r="A27" s="365"/>
      <c r="B27" s="364"/>
      <c r="C27" s="147">
        <v>6</v>
      </c>
      <c r="D27" s="368" t="s">
        <v>40</v>
      </c>
      <c r="E27" s="369"/>
      <c r="F27" s="369"/>
      <c r="G27" s="370"/>
      <c r="H27" s="148" t="s">
        <v>41</v>
      </c>
      <c r="I27" s="162">
        <v>290</v>
      </c>
      <c r="J27" s="160">
        <v>264</v>
      </c>
      <c r="K27" s="161">
        <v>377</v>
      </c>
    </row>
    <row r="28" spans="1:11" ht="15.75">
      <c r="A28" s="365"/>
      <c r="B28" s="364"/>
      <c r="C28" s="147">
        <v>7</v>
      </c>
      <c r="D28" s="368" t="s">
        <v>42</v>
      </c>
      <c r="E28" s="369"/>
      <c r="F28" s="369"/>
      <c r="G28" s="370"/>
      <c r="H28" s="148" t="s">
        <v>43</v>
      </c>
      <c r="I28" s="158">
        <v>0</v>
      </c>
      <c r="J28" s="158">
        <v>0</v>
      </c>
      <c r="K28" s="159">
        <v>0</v>
      </c>
    </row>
    <row r="29" spans="1:11" ht="15.75">
      <c r="A29" s="365"/>
      <c r="B29" s="364"/>
      <c r="C29" s="147">
        <v>8</v>
      </c>
      <c r="D29" s="375" t="s">
        <v>44</v>
      </c>
      <c r="E29" s="369"/>
      <c r="F29" s="369"/>
      <c r="G29" s="370"/>
      <c r="H29" s="148" t="s">
        <v>45</v>
      </c>
      <c r="I29" s="158">
        <v>0</v>
      </c>
      <c r="J29" s="158">
        <v>0</v>
      </c>
      <c r="K29" s="159">
        <v>0</v>
      </c>
    </row>
    <row r="30" spans="1:11" ht="16.5" thickBot="1">
      <c r="A30" s="366"/>
      <c r="B30" s="367"/>
      <c r="C30" s="153">
        <v>9</v>
      </c>
      <c r="D30" s="378" t="s">
        <v>46</v>
      </c>
      <c r="E30" s="372"/>
      <c r="F30" s="372"/>
      <c r="G30" s="373"/>
      <c r="H30" s="154" t="s">
        <v>47</v>
      </c>
      <c r="I30" s="158">
        <v>0</v>
      </c>
      <c r="J30" s="158">
        <v>0</v>
      </c>
      <c r="K30" s="159">
        <v>0</v>
      </c>
    </row>
    <row r="31" spans="1:11" ht="16.5" thickBot="1">
      <c r="A31" s="136" t="s">
        <v>5</v>
      </c>
      <c r="B31" s="137" t="s">
        <v>48</v>
      </c>
      <c r="C31" s="138"/>
      <c r="D31" s="374" t="s">
        <v>49</v>
      </c>
      <c r="E31" s="348"/>
      <c r="F31" s="348"/>
      <c r="G31" s="349"/>
      <c r="H31" s="139" t="s">
        <v>50</v>
      </c>
      <c r="I31" s="140">
        <f>SUM(I32:I38)</f>
        <v>321</v>
      </c>
      <c r="J31" s="140">
        <f>SUM(J32:J38)</f>
        <v>321</v>
      </c>
      <c r="K31" s="141">
        <f>SUM(K32:K38)</f>
        <v>321</v>
      </c>
    </row>
    <row r="32" spans="1:11" ht="15.75">
      <c r="A32" s="142" t="s">
        <v>5</v>
      </c>
      <c r="B32" s="143" t="s">
        <v>48</v>
      </c>
      <c r="C32" s="143">
        <v>1</v>
      </c>
      <c r="D32" s="379" t="s">
        <v>51</v>
      </c>
      <c r="E32" s="361"/>
      <c r="F32" s="361"/>
      <c r="G32" s="362"/>
      <c r="H32" s="163" t="s">
        <v>52</v>
      </c>
      <c r="I32" s="145">
        <v>0</v>
      </c>
      <c r="J32" s="145">
        <v>0</v>
      </c>
      <c r="K32" s="146">
        <v>0</v>
      </c>
    </row>
    <row r="33" spans="1:11" ht="15.75">
      <c r="A33" s="363"/>
      <c r="B33" s="364"/>
      <c r="C33" s="164">
        <v>2</v>
      </c>
      <c r="D33" s="375" t="s">
        <v>53</v>
      </c>
      <c r="E33" s="369"/>
      <c r="F33" s="369"/>
      <c r="G33" s="370"/>
      <c r="H33" s="148" t="s">
        <v>54</v>
      </c>
      <c r="I33" s="149">
        <v>321</v>
      </c>
      <c r="J33" s="150">
        <v>321</v>
      </c>
      <c r="K33" s="151">
        <v>321</v>
      </c>
    </row>
    <row r="34" spans="1:11" ht="15.75">
      <c r="A34" s="365"/>
      <c r="B34" s="364"/>
      <c r="C34" s="164">
        <v>3</v>
      </c>
      <c r="D34" s="368" t="s">
        <v>55</v>
      </c>
      <c r="E34" s="369"/>
      <c r="F34" s="369"/>
      <c r="G34" s="370"/>
      <c r="H34" s="148" t="s">
        <v>56</v>
      </c>
      <c r="I34" s="149">
        <v>0</v>
      </c>
      <c r="J34" s="149">
        <v>0</v>
      </c>
      <c r="K34" s="152">
        <v>0</v>
      </c>
    </row>
    <row r="35" spans="1:11" ht="15.75">
      <c r="A35" s="365"/>
      <c r="B35" s="364"/>
      <c r="C35" s="164">
        <v>4</v>
      </c>
      <c r="D35" s="375" t="s">
        <v>57</v>
      </c>
      <c r="E35" s="369"/>
      <c r="F35" s="369"/>
      <c r="G35" s="370"/>
      <c r="H35" s="165" t="s">
        <v>58</v>
      </c>
      <c r="I35" s="149">
        <v>0</v>
      </c>
      <c r="J35" s="149">
        <v>0</v>
      </c>
      <c r="K35" s="152">
        <v>0</v>
      </c>
    </row>
    <row r="36" spans="1:11" ht="15.75">
      <c r="A36" s="365"/>
      <c r="B36" s="364"/>
      <c r="C36" s="164">
        <v>5</v>
      </c>
      <c r="D36" s="368" t="s">
        <v>59</v>
      </c>
      <c r="E36" s="369"/>
      <c r="F36" s="369"/>
      <c r="G36" s="370"/>
      <c r="H36" s="165" t="s">
        <v>60</v>
      </c>
      <c r="I36" s="149">
        <v>0</v>
      </c>
      <c r="J36" s="149">
        <v>0</v>
      </c>
      <c r="K36" s="152">
        <v>0</v>
      </c>
    </row>
    <row r="37" spans="1:11" ht="15.75">
      <c r="A37" s="365"/>
      <c r="B37" s="364"/>
      <c r="C37" s="164">
        <v>6</v>
      </c>
      <c r="D37" s="368" t="s">
        <v>61</v>
      </c>
      <c r="E37" s="369"/>
      <c r="F37" s="369"/>
      <c r="G37" s="370"/>
      <c r="H37" s="165" t="s">
        <v>62</v>
      </c>
      <c r="I37" s="149">
        <v>0</v>
      </c>
      <c r="J37" s="149">
        <v>0</v>
      </c>
      <c r="K37" s="152">
        <v>0</v>
      </c>
    </row>
    <row r="38" spans="1:11" ht="16.5" thickBot="1">
      <c r="A38" s="366"/>
      <c r="B38" s="367"/>
      <c r="C38" s="166">
        <v>7</v>
      </c>
      <c r="D38" s="371" t="s">
        <v>63</v>
      </c>
      <c r="E38" s="372"/>
      <c r="F38" s="372"/>
      <c r="G38" s="373"/>
      <c r="H38" s="167" t="s">
        <v>64</v>
      </c>
      <c r="I38" s="149">
        <v>0</v>
      </c>
      <c r="J38" s="149">
        <v>0</v>
      </c>
      <c r="K38" s="152">
        <v>0</v>
      </c>
    </row>
    <row r="39" spans="1:11" ht="16.5" thickBot="1">
      <c r="A39" s="168" t="s">
        <v>65</v>
      </c>
      <c r="B39" s="169"/>
      <c r="C39" s="170"/>
      <c r="D39" s="380" t="s">
        <v>66</v>
      </c>
      <c r="E39" s="348"/>
      <c r="F39" s="348"/>
      <c r="G39" s="349"/>
      <c r="H39" s="171" t="s">
        <v>67</v>
      </c>
      <c r="I39" s="172">
        <f>SUM(I40+I47+I56+I66)</f>
        <v>6409</v>
      </c>
      <c r="J39" s="172">
        <f>SUM(J40+J47+J56+J66)</f>
        <v>10839</v>
      </c>
      <c r="K39" s="173">
        <f>SUM(K40+K47+K56+K66)</f>
        <v>17254</v>
      </c>
    </row>
    <row r="40" spans="1:11" ht="16.5" thickBot="1">
      <c r="A40" s="174" t="s">
        <v>65</v>
      </c>
      <c r="B40" s="175" t="s">
        <v>8</v>
      </c>
      <c r="C40" s="176"/>
      <c r="D40" s="374" t="s">
        <v>68</v>
      </c>
      <c r="E40" s="348"/>
      <c r="F40" s="348"/>
      <c r="G40" s="349"/>
      <c r="H40" s="177" t="s">
        <v>69</v>
      </c>
      <c r="I40" s="178">
        <f>SUM(I41:I46)</f>
        <v>2684</v>
      </c>
      <c r="J40" s="178">
        <f>SUM(J41:J46)</f>
        <v>3603</v>
      </c>
      <c r="K40" s="179">
        <f>SUM(K41:K46)</f>
        <v>7062</v>
      </c>
    </row>
    <row r="41" spans="1:11" ht="15.75">
      <c r="A41" s="127" t="s">
        <v>65</v>
      </c>
      <c r="B41" s="147" t="s">
        <v>8</v>
      </c>
      <c r="C41" s="147">
        <v>1</v>
      </c>
      <c r="D41" s="360" t="s">
        <v>70</v>
      </c>
      <c r="E41" s="361"/>
      <c r="F41" s="361"/>
      <c r="G41" s="362"/>
      <c r="H41" s="180" t="s">
        <v>71</v>
      </c>
      <c r="I41" s="181">
        <v>1081</v>
      </c>
      <c r="J41" s="182">
        <v>1324</v>
      </c>
      <c r="K41" s="183">
        <v>4806</v>
      </c>
    </row>
    <row r="42" spans="1:11" ht="15.75">
      <c r="A42" s="363"/>
      <c r="B42" s="364"/>
      <c r="C42" s="147">
        <v>2</v>
      </c>
      <c r="D42" s="368" t="s">
        <v>72</v>
      </c>
      <c r="E42" s="369"/>
      <c r="F42" s="369"/>
      <c r="G42" s="370"/>
      <c r="H42" s="165" t="s">
        <v>73</v>
      </c>
      <c r="I42" s="149">
        <v>1603</v>
      </c>
      <c r="J42" s="149">
        <v>2279</v>
      </c>
      <c r="K42" s="152">
        <v>2256</v>
      </c>
    </row>
    <row r="43" spans="1:11" ht="15.75">
      <c r="A43" s="365"/>
      <c r="B43" s="364"/>
      <c r="C43" s="147">
        <v>3</v>
      </c>
      <c r="D43" s="368" t="s">
        <v>74</v>
      </c>
      <c r="E43" s="369"/>
      <c r="F43" s="369"/>
      <c r="G43" s="370"/>
      <c r="H43" s="165" t="s">
        <v>75</v>
      </c>
      <c r="I43" s="149">
        <v>0</v>
      </c>
      <c r="J43" s="149">
        <v>0</v>
      </c>
      <c r="K43" s="152">
        <v>0</v>
      </c>
    </row>
    <row r="44" spans="1:11" ht="15.75">
      <c r="A44" s="365"/>
      <c r="B44" s="364"/>
      <c r="C44" s="147">
        <v>4</v>
      </c>
      <c r="D44" s="368" t="s">
        <v>76</v>
      </c>
      <c r="E44" s="369"/>
      <c r="F44" s="369"/>
      <c r="G44" s="370"/>
      <c r="H44" s="165" t="s">
        <v>77</v>
      </c>
      <c r="I44" s="149">
        <v>0</v>
      </c>
      <c r="J44" s="149">
        <v>0</v>
      </c>
      <c r="K44" s="152">
        <v>0</v>
      </c>
    </row>
    <row r="45" spans="1:11" ht="15.75">
      <c r="A45" s="365"/>
      <c r="B45" s="364"/>
      <c r="C45" s="147">
        <v>5</v>
      </c>
      <c r="D45" s="368" t="s">
        <v>78</v>
      </c>
      <c r="E45" s="369"/>
      <c r="F45" s="369"/>
      <c r="G45" s="370"/>
      <c r="H45" s="165" t="s">
        <v>79</v>
      </c>
      <c r="I45" s="149">
        <v>0</v>
      </c>
      <c r="J45" s="149">
        <v>0</v>
      </c>
      <c r="K45" s="152">
        <v>0</v>
      </c>
    </row>
    <row r="46" spans="1:11" ht="16.5" thickBot="1">
      <c r="A46" s="366"/>
      <c r="B46" s="367"/>
      <c r="C46" s="147">
        <v>6</v>
      </c>
      <c r="D46" s="378" t="s">
        <v>80</v>
      </c>
      <c r="E46" s="372"/>
      <c r="F46" s="372"/>
      <c r="G46" s="373"/>
      <c r="H46" s="184" t="s">
        <v>81</v>
      </c>
      <c r="I46" s="149">
        <v>0</v>
      </c>
      <c r="J46" s="149">
        <v>0</v>
      </c>
      <c r="K46" s="152">
        <v>0</v>
      </c>
    </row>
    <row r="47" spans="1:11" ht="16.5" thickBot="1">
      <c r="A47" s="174" t="s">
        <v>65</v>
      </c>
      <c r="B47" s="175" t="s">
        <v>27</v>
      </c>
      <c r="C47" s="175"/>
      <c r="D47" s="374" t="s">
        <v>82</v>
      </c>
      <c r="E47" s="348"/>
      <c r="F47" s="348"/>
      <c r="G47" s="349"/>
      <c r="H47" s="177" t="s">
        <v>83</v>
      </c>
      <c r="I47" s="178">
        <f>SUM(I48:I55)</f>
        <v>2590</v>
      </c>
      <c r="J47" s="178">
        <f>SUM(J48:J55)</f>
        <v>4427</v>
      </c>
      <c r="K47" s="179">
        <f>SUM(K48:K55)</f>
        <v>5539</v>
      </c>
    </row>
    <row r="48" spans="1:11" ht="15.75">
      <c r="A48" s="127" t="s">
        <v>65</v>
      </c>
      <c r="B48" s="147" t="s">
        <v>27</v>
      </c>
      <c r="C48" s="147">
        <v>1</v>
      </c>
      <c r="D48" s="360" t="s">
        <v>84</v>
      </c>
      <c r="E48" s="361"/>
      <c r="F48" s="361"/>
      <c r="G48" s="362"/>
      <c r="H48" s="180" t="s">
        <v>85</v>
      </c>
      <c r="I48" s="181">
        <v>2590</v>
      </c>
      <c r="J48" s="181">
        <v>4427</v>
      </c>
      <c r="K48" s="185">
        <v>5214</v>
      </c>
    </row>
    <row r="49" spans="1:11" ht="15.75">
      <c r="A49" s="363"/>
      <c r="B49" s="364"/>
      <c r="C49" s="147">
        <v>2</v>
      </c>
      <c r="D49" s="368" t="s">
        <v>86</v>
      </c>
      <c r="E49" s="369"/>
      <c r="F49" s="369"/>
      <c r="G49" s="370"/>
      <c r="H49" s="165" t="s">
        <v>87</v>
      </c>
      <c r="I49" s="149">
        <v>0</v>
      </c>
      <c r="J49" s="149">
        <v>0</v>
      </c>
      <c r="K49" s="152">
        <v>0</v>
      </c>
    </row>
    <row r="50" spans="1:11" ht="15.75">
      <c r="A50" s="365"/>
      <c r="B50" s="364"/>
      <c r="C50" s="147">
        <v>3</v>
      </c>
      <c r="D50" s="381" t="s">
        <v>88</v>
      </c>
      <c r="E50" s="369"/>
      <c r="F50" s="369"/>
      <c r="G50" s="370"/>
      <c r="H50" s="165" t="s">
        <v>89</v>
      </c>
      <c r="I50" s="149">
        <v>0</v>
      </c>
      <c r="J50" s="149">
        <v>0</v>
      </c>
      <c r="K50" s="152">
        <v>0</v>
      </c>
    </row>
    <row r="51" spans="1:11" ht="28.5" customHeight="1">
      <c r="A51" s="365"/>
      <c r="B51" s="364"/>
      <c r="C51" s="147">
        <v>4</v>
      </c>
      <c r="D51" s="375" t="s">
        <v>90</v>
      </c>
      <c r="E51" s="369"/>
      <c r="F51" s="369"/>
      <c r="G51" s="370"/>
      <c r="H51" s="165" t="s">
        <v>91</v>
      </c>
      <c r="I51" s="149">
        <v>0</v>
      </c>
      <c r="J51" s="149">
        <v>0</v>
      </c>
      <c r="K51" s="152">
        <v>0</v>
      </c>
    </row>
    <row r="52" spans="1:11" ht="15.75">
      <c r="A52" s="365"/>
      <c r="B52" s="364"/>
      <c r="C52" s="147">
        <v>5</v>
      </c>
      <c r="D52" s="381" t="s">
        <v>92</v>
      </c>
      <c r="E52" s="369"/>
      <c r="F52" s="369"/>
      <c r="G52" s="370"/>
      <c r="H52" s="165" t="s">
        <v>93</v>
      </c>
      <c r="I52" s="149">
        <v>0</v>
      </c>
      <c r="J52" s="149">
        <v>0</v>
      </c>
      <c r="K52" s="151">
        <v>325</v>
      </c>
    </row>
    <row r="53" spans="1:11" ht="15.75">
      <c r="A53" s="365"/>
      <c r="B53" s="364"/>
      <c r="C53" s="147">
        <v>6</v>
      </c>
      <c r="D53" s="368" t="s">
        <v>94</v>
      </c>
      <c r="E53" s="369"/>
      <c r="F53" s="369"/>
      <c r="G53" s="370"/>
      <c r="H53" s="165" t="s">
        <v>95</v>
      </c>
      <c r="I53" s="149">
        <v>0</v>
      </c>
      <c r="J53" s="149">
        <v>0</v>
      </c>
      <c r="K53" s="152">
        <v>0</v>
      </c>
    </row>
    <row r="54" spans="1:11" ht="15.75">
      <c r="A54" s="365"/>
      <c r="B54" s="364"/>
      <c r="C54" s="147">
        <v>7</v>
      </c>
      <c r="D54" s="368" t="s">
        <v>96</v>
      </c>
      <c r="E54" s="369"/>
      <c r="F54" s="369"/>
      <c r="G54" s="370"/>
      <c r="H54" s="165" t="s">
        <v>97</v>
      </c>
      <c r="I54" s="149">
        <v>0</v>
      </c>
      <c r="J54" s="149">
        <v>0</v>
      </c>
      <c r="K54" s="152">
        <v>0</v>
      </c>
    </row>
    <row r="55" spans="1:11" ht="16.5" thickBot="1">
      <c r="A55" s="366"/>
      <c r="B55" s="367"/>
      <c r="C55" s="147">
        <v>8</v>
      </c>
      <c r="D55" s="378" t="s">
        <v>98</v>
      </c>
      <c r="E55" s="372"/>
      <c r="F55" s="372"/>
      <c r="G55" s="373"/>
      <c r="H55" s="184" t="s">
        <v>99</v>
      </c>
      <c r="I55" s="149">
        <v>0</v>
      </c>
      <c r="J55" s="149">
        <v>0</v>
      </c>
      <c r="K55" s="152">
        <v>0</v>
      </c>
    </row>
    <row r="56" spans="1:11" ht="16.5" thickBot="1">
      <c r="A56" s="174" t="s">
        <v>65</v>
      </c>
      <c r="B56" s="175" t="s">
        <v>48</v>
      </c>
      <c r="C56" s="175"/>
      <c r="D56" s="374" t="s">
        <v>100</v>
      </c>
      <c r="E56" s="348"/>
      <c r="F56" s="348"/>
      <c r="G56" s="349"/>
      <c r="H56" s="177" t="s">
        <v>101</v>
      </c>
      <c r="I56" s="178">
        <f>SUM(I57:I65)</f>
        <v>456</v>
      </c>
      <c r="J56" s="178">
        <f>SUM(J57:J65)</f>
        <v>681</v>
      </c>
      <c r="K56" s="179">
        <f>SUM(K57:K65)</f>
        <v>2585</v>
      </c>
    </row>
    <row r="57" spans="1:11" ht="15.75">
      <c r="A57" s="127" t="s">
        <v>65</v>
      </c>
      <c r="B57" s="147" t="s">
        <v>48</v>
      </c>
      <c r="C57" s="147">
        <v>1</v>
      </c>
      <c r="D57" s="360" t="s">
        <v>84</v>
      </c>
      <c r="E57" s="361"/>
      <c r="F57" s="361"/>
      <c r="G57" s="362"/>
      <c r="H57" s="180" t="s">
        <v>102</v>
      </c>
      <c r="I57" s="181">
        <v>426</v>
      </c>
      <c r="J57" s="182">
        <v>665</v>
      </c>
      <c r="K57" s="183">
        <v>910</v>
      </c>
    </row>
    <row r="58" spans="1:11" ht="15.75">
      <c r="A58" s="363"/>
      <c r="B58" s="364"/>
      <c r="C58" s="147">
        <v>2</v>
      </c>
      <c r="D58" s="368" t="s">
        <v>86</v>
      </c>
      <c r="E58" s="369"/>
      <c r="F58" s="369"/>
      <c r="G58" s="370"/>
      <c r="H58" s="165" t="s">
        <v>103</v>
      </c>
      <c r="I58" s="149">
        <v>0</v>
      </c>
      <c r="J58" s="149">
        <v>0</v>
      </c>
      <c r="K58" s="151">
        <v>1659</v>
      </c>
    </row>
    <row r="59" spans="1:11" ht="15.75">
      <c r="A59" s="365"/>
      <c r="B59" s="364"/>
      <c r="C59" s="147">
        <v>3</v>
      </c>
      <c r="D59" s="381" t="s">
        <v>88</v>
      </c>
      <c r="E59" s="369"/>
      <c r="F59" s="369"/>
      <c r="G59" s="370"/>
      <c r="H59" s="165" t="s">
        <v>104</v>
      </c>
      <c r="I59" s="149">
        <v>0</v>
      </c>
      <c r="J59" s="149">
        <v>0</v>
      </c>
      <c r="K59" s="152">
        <v>0</v>
      </c>
    </row>
    <row r="60" spans="1:11" ht="28.5" customHeight="1">
      <c r="A60" s="365"/>
      <c r="B60" s="364"/>
      <c r="C60" s="147">
        <v>4</v>
      </c>
      <c r="D60" s="375" t="s">
        <v>90</v>
      </c>
      <c r="E60" s="369"/>
      <c r="F60" s="369"/>
      <c r="G60" s="370"/>
      <c r="H60" s="165" t="s">
        <v>105</v>
      </c>
      <c r="I60" s="149">
        <v>0</v>
      </c>
      <c r="J60" s="149">
        <v>0</v>
      </c>
      <c r="K60" s="152">
        <v>0</v>
      </c>
    </row>
    <row r="61" spans="1:11" ht="15.75">
      <c r="A61" s="365"/>
      <c r="B61" s="364"/>
      <c r="C61" s="147">
        <v>5</v>
      </c>
      <c r="D61" s="368" t="s">
        <v>106</v>
      </c>
      <c r="E61" s="369"/>
      <c r="F61" s="369"/>
      <c r="G61" s="370"/>
      <c r="H61" s="165" t="s">
        <v>107</v>
      </c>
      <c r="I61" s="149">
        <v>0</v>
      </c>
      <c r="J61" s="149">
        <v>0</v>
      </c>
      <c r="K61" s="152">
        <v>0</v>
      </c>
    </row>
    <row r="62" spans="1:11" ht="15.75">
      <c r="A62" s="365"/>
      <c r="B62" s="364"/>
      <c r="C62" s="147">
        <v>6</v>
      </c>
      <c r="D62" s="368" t="s">
        <v>108</v>
      </c>
      <c r="E62" s="369"/>
      <c r="F62" s="369"/>
      <c r="G62" s="370"/>
      <c r="H62" s="165" t="s">
        <v>109</v>
      </c>
      <c r="I62" s="149">
        <v>0</v>
      </c>
      <c r="J62" s="149">
        <v>0</v>
      </c>
      <c r="K62" s="152">
        <v>0</v>
      </c>
    </row>
    <row r="63" spans="1:11" ht="15.75">
      <c r="A63" s="365"/>
      <c r="B63" s="364"/>
      <c r="C63" s="147">
        <v>7</v>
      </c>
      <c r="D63" s="368" t="s">
        <v>110</v>
      </c>
      <c r="E63" s="369"/>
      <c r="F63" s="369"/>
      <c r="G63" s="370"/>
      <c r="H63" s="165" t="s">
        <v>111</v>
      </c>
      <c r="I63" s="149">
        <v>0</v>
      </c>
      <c r="J63" s="149">
        <v>0</v>
      </c>
      <c r="K63" s="151">
        <v>0</v>
      </c>
    </row>
    <row r="64" spans="1:11" ht="15.75">
      <c r="A64" s="365"/>
      <c r="B64" s="364"/>
      <c r="C64" s="147">
        <v>8</v>
      </c>
      <c r="D64" s="368" t="s">
        <v>94</v>
      </c>
      <c r="E64" s="369"/>
      <c r="F64" s="369"/>
      <c r="G64" s="370"/>
      <c r="H64" s="165" t="s">
        <v>112</v>
      </c>
      <c r="I64" s="149">
        <v>0</v>
      </c>
      <c r="J64" s="149">
        <v>0</v>
      </c>
      <c r="K64" s="152">
        <v>0</v>
      </c>
    </row>
    <row r="65" spans="1:13" ht="16.5" thickBot="1">
      <c r="A65" s="366"/>
      <c r="B65" s="367"/>
      <c r="C65" s="147">
        <v>9</v>
      </c>
      <c r="D65" s="378" t="s">
        <v>96</v>
      </c>
      <c r="E65" s="372"/>
      <c r="F65" s="372"/>
      <c r="G65" s="373"/>
      <c r="H65" s="184" t="s">
        <v>113</v>
      </c>
      <c r="I65" s="186">
        <v>30</v>
      </c>
      <c r="J65" s="187">
        <v>16</v>
      </c>
      <c r="K65" s="188">
        <v>16</v>
      </c>
    </row>
    <row r="66" spans="1:13" ht="16.5" thickBot="1">
      <c r="A66" s="174" t="s">
        <v>65</v>
      </c>
      <c r="B66" s="175" t="s">
        <v>114</v>
      </c>
      <c r="C66" s="175"/>
      <c r="D66" s="374" t="s">
        <v>393</v>
      </c>
      <c r="E66" s="348"/>
      <c r="F66" s="348"/>
      <c r="G66" s="349"/>
      <c r="H66" s="177" t="s">
        <v>115</v>
      </c>
      <c r="I66" s="178">
        <f>SUM(I67:I70)</f>
        <v>679</v>
      </c>
      <c r="J66" s="178">
        <f>SUM(J67:J70)</f>
        <v>2128</v>
      </c>
      <c r="K66" s="179">
        <f>SUM(K67:K70)</f>
        <v>2068</v>
      </c>
    </row>
    <row r="67" spans="1:13" ht="15.75">
      <c r="A67" s="142" t="s">
        <v>65</v>
      </c>
      <c r="B67" s="143" t="s">
        <v>114</v>
      </c>
      <c r="C67" s="143">
        <v>1</v>
      </c>
      <c r="D67" s="360" t="s">
        <v>116</v>
      </c>
      <c r="E67" s="361"/>
      <c r="F67" s="361"/>
      <c r="G67" s="362"/>
      <c r="H67" s="189" t="s">
        <v>117</v>
      </c>
      <c r="I67" s="145">
        <v>7</v>
      </c>
      <c r="J67" s="190">
        <v>28</v>
      </c>
      <c r="K67" s="191">
        <v>428</v>
      </c>
    </row>
    <row r="68" spans="1:13" ht="15.75">
      <c r="A68" s="363"/>
      <c r="B68" s="364"/>
      <c r="C68" s="147">
        <v>2</v>
      </c>
      <c r="D68" s="368" t="s">
        <v>118</v>
      </c>
      <c r="E68" s="369"/>
      <c r="F68" s="369"/>
      <c r="G68" s="370"/>
      <c r="H68" s="165" t="s">
        <v>119</v>
      </c>
      <c r="I68" s="149">
        <v>564</v>
      </c>
      <c r="J68" s="150">
        <v>2009</v>
      </c>
      <c r="K68" s="151">
        <v>1598</v>
      </c>
    </row>
    <row r="69" spans="1:13" ht="15.75">
      <c r="A69" s="365"/>
      <c r="B69" s="364"/>
      <c r="C69" s="147">
        <v>3</v>
      </c>
      <c r="D69" s="368" t="s">
        <v>120</v>
      </c>
      <c r="E69" s="369"/>
      <c r="F69" s="369"/>
      <c r="G69" s="370"/>
      <c r="H69" s="165" t="s">
        <v>121</v>
      </c>
      <c r="I69" s="149">
        <v>0</v>
      </c>
      <c r="J69" s="149">
        <v>0</v>
      </c>
      <c r="K69" s="152">
        <v>0</v>
      </c>
    </row>
    <row r="70" spans="1:13" ht="16.5" thickBot="1">
      <c r="A70" s="366"/>
      <c r="B70" s="367"/>
      <c r="C70" s="153">
        <v>4</v>
      </c>
      <c r="D70" s="378" t="s">
        <v>122</v>
      </c>
      <c r="E70" s="372"/>
      <c r="F70" s="372"/>
      <c r="G70" s="373"/>
      <c r="H70" s="167" t="s">
        <v>123</v>
      </c>
      <c r="I70" s="192">
        <v>108</v>
      </c>
      <c r="J70" s="193">
        <v>91</v>
      </c>
      <c r="K70" s="194">
        <v>42</v>
      </c>
    </row>
    <row r="71" spans="1:13" ht="16.5" thickBot="1">
      <c r="A71" s="168" t="s">
        <v>124</v>
      </c>
      <c r="B71" s="169" t="s">
        <v>8</v>
      </c>
      <c r="C71" s="170"/>
      <c r="D71" s="380" t="s">
        <v>125</v>
      </c>
      <c r="E71" s="348"/>
      <c r="F71" s="348"/>
      <c r="G71" s="349"/>
      <c r="H71" s="171" t="s">
        <v>126</v>
      </c>
      <c r="I71" s="172">
        <f>SUM(I72:I74)</f>
        <v>49</v>
      </c>
      <c r="J71" s="172">
        <f>SUM(J72:J74)</f>
        <v>51</v>
      </c>
      <c r="K71" s="173">
        <f>SUM(K72:K74)</f>
        <v>77</v>
      </c>
    </row>
    <row r="72" spans="1:13" ht="15.75">
      <c r="A72" s="142" t="s">
        <v>124</v>
      </c>
      <c r="B72" s="143" t="s">
        <v>8</v>
      </c>
      <c r="C72" s="143">
        <v>1</v>
      </c>
      <c r="D72" s="360" t="s">
        <v>127</v>
      </c>
      <c r="E72" s="361"/>
      <c r="F72" s="361"/>
      <c r="G72" s="362"/>
      <c r="H72" s="189" t="s">
        <v>128</v>
      </c>
      <c r="I72" s="145">
        <v>49</v>
      </c>
      <c r="J72" s="190">
        <v>51</v>
      </c>
      <c r="K72" s="191">
        <v>77</v>
      </c>
    </row>
    <row r="73" spans="1:13" ht="15.75">
      <c r="A73" s="363"/>
      <c r="B73" s="364"/>
      <c r="C73" s="147">
        <v>2</v>
      </c>
      <c r="D73" s="368" t="s">
        <v>129</v>
      </c>
      <c r="E73" s="369"/>
      <c r="F73" s="369"/>
      <c r="G73" s="370"/>
      <c r="H73" s="165" t="s">
        <v>130</v>
      </c>
      <c r="I73" s="149">
        <v>0</v>
      </c>
      <c r="J73" s="149">
        <v>0</v>
      </c>
      <c r="K73" s="152">
        <v>0</v>
      </c>
    </row>
    <row r="74" spans="1:13" ht="16.5" thickBot="1">
      <c r="A74" s="366"/>
      <c r="B74" s="367"/>
      <c r="C74" s="153">
        <v>3</v>
      </c>
      <c r="D74" s="378" t="s">
        <v>131</v>
      </c>
      <c r="E74" s="372"/>
      <c r="F74" s="372"/>
      <c r="G74" s="373"/>
      <c r="H74" s="167" t="s">
        <v>132</v>
      </c>
      <c r="I74" s="149">
        <v>0</v>
      </c>
      <c r="J74" s="149">
        <v>0</v>
      </c>
      <c r="K74" s="152">
        <v>0</v>
      </c>
    </row>
    <row r="75" spans="1:13" ht="15.75">
      <c r="A75" s="382"/>
      <c r="B75" s="361"/>
      <c r="C75" s="362"/>
      <c r="D75" s="383" t="s">
        <v>133</v>
      </c>
      <c r="E75" s="361"/>
      <c r="F75" s="361"/>
      <c r="G75" s="362"/>
      <c r="H75" s="195" t="s">
        <v>134</v>
      </c>
      <c r="I75" s="196">
        <f>I76+I94+I127</f>
        <v>17522</v>
      </c>
      <c r="J75" s="196">
        <f>J76+J94+J127</f>
        <v>20867</v>
      </c>
      <c r="K75" s="197">
        <f>K76+K94+K127</f>
        <v>33148</v>
      </c>
    </row>
    <row r="76" spans="1:13" ht="16.5" thickBot="1">
      <c r="A76" s="198" t="s">
        <v>2</v>
      </c>
      <c r="B76" s="384"/>
      <c r="C76" s="373"/>
      <c r="D76" s="385" t="s">
        <v>135</v>
      </c>
      <c r="E76" s="386"/>
      <c r="F76" s="386"/>
      <c r="G76" s="387"/>
      <c r="H76" s="199" t="s">
        <v>136</v>
      </c>
      <c r="I76" s="200">
        <f>I77+I81+I86+I89+I92</f>
        <v>7762</v>
      </c>
      <c r="J76" s="200">
        <f>J77+J81+J86+J89+J92</f>
        <v>9956</v>
      </c>
      <c r="K76" s="201">
        <f>K77+K81+K86+K89+K92</f>
        <v>14888</v>
      </c>
      <c r="M76" s="60"/>
    </row>
    <row r="77" spans="1:13" ht="15.75">
      <c r="A77" s="202" t="s">
        <v>2</v>
      </c>
      <c r="B77" s="203" t="s">
        <v>8</v>
      </c>
      <c r="C77" s="204"/>
      <c r="D77" s="388" t="s">
        <v>137</v>
      </c>
      <c r="E77" s="361"/>
      <c r="F77" s="361"/>
      <c r="G77" s="362"/>
      <c r="H77" s="205" t="s">
        <v>138</v>
      </c>
      <c r="I77" s="206">
        <f>SUM(I78:I80)</f>
        <v>94</v>
      </c>
      <c r="J77" s="206">
        <f>SUM(J78:J80)</f>
        <v>94</v>
      </c>
      <c r="K77" s="207">
        <f>SUM(K78:K80)</f>
        <v>94</v>
      </c>
      <c r="M77" s="60"/>
    </row>
    <row r="78" spans="1:13" ht="15.75">
      <c r="A78" s="363"/>
      <c r="B78" s="364"/>
      <c r="C78" s="164">
        <v>1</v>
      </c>
      <c r="D78" s="368" t="s">
        <v>139</v>
      </c>
      <c r="E78" s="369"/>
      <c r="F78" s="369"/>
      <c r="G78" s="370"/>
      <c r="H78" s="165" t="s">
        <v>140</v>
      </c>
      <c r="I78" s="149">
        <v>94</v>
      </c>
      <c r="J78" s="149">
        <v>94</v>
      </c>
      <c r="K78" s="151">
        <v>94</v>
      </c>
    </row>
    <row r="79" spans="1:13" ht="15.75">
      <c r="A79" s="365"/>
      <c r="B79" s="364"/>
      <c r="C79" s="164">
        <v>2</v>
      </c>
      <c r="D79" s="368" t="s">
        <v>141</v>
      </c>
      <c r="E79" s="369"/>
      <c r="F79" s="369"/>
      <c r="G79" s="370"/>
      <c r="H79" s="165" t="s">
        <v>142</v>
      </c>
      <c r="I79" s="149">
        <v>0</v>
      </c>
      <c r="J79" s="149">
        <v>0</v>
      </c>
      <c r="K79" s="152">
        <v>0</v>
      </c>
    </row>
    <row r="80" spans="1:13" ht="16.5" thickBot="1">
      <c r="A80" s="366"/>
      <c r="B80" s="367"/>
      <c r="C80" s="166">
        <v>3</v>
      </c>
      <c r="D80" s="378" t="s">
        <v>143</v>
      </c>
      <c r="E80" s="372"/>
      <c r="F80" s="372"/>
      <c r="G80" s="373"/>
      <c r="H80" s="167" t="s">
        <v>144</v>
      </c>
      <c r="I80" s="149">
        <v>0</v>
      </c>
      <c r="J80" s="149">
        <v>0</v>
      </c>
      <c r="K80" s="152">
        <v>0</v>
      </c>
    </row>
    <row r="81" spans="1:11" ht="16.5" thickBot="1">
      <c r="A81" s="136" t="s">
        <v>2</v>
      </c>
      <c r="B81" s="137" t="s">
        <v>27</v>
      </c>
      <c r="C81" s="138"/>
      <c r="D81" s="374" t="s">
        <v>145</v>
      </c>
      <c r="E81" s="348"/>
      <c r="F81" s="348"/>
      <c r="G81" s="349"/>
      <c r="H81" s="208" t="s">
        <v>146</v>
      </c>
      <c r="I81" s="140">
        <f>SUM(I82:I85)</f>
        <v>0</v>
      </c>
      <c r="J81" s="140">
        <f>SUM(J82:J85)</f>
        <v>0</v>
      </c>
      <c r="K81" s="141">
        <f>SUM(K82:K85)</f>
        <v>0</v>
      </c>
    </row>
    <row r="82" spans="1:11" ht="16.5" thickBot="1">
      <c r="A82" s="142" t="s">
        <v>2</v>
      </c>
      <c r="B82" s="143" t="s">
        <v>27</v>
      </c>
      <c r="C82" s="209">
        <v>1</v>
      </c>
      <c r="D82" s="360" t="s">
        <v>147</v>
      </c>
      <c r="E82" s="361"/>
      <c r="F82" s="361"/>
      <c r="G82" s="362"/>
      <c r="H82" s="189" t="s">
        <v>148</v>
      </c>
      <c r="I82" s="145">
        <v>0</v>
      </c>
      <c r="J82" s="145">
        <v>0</v>
      </c>
      <c r="K82" s="146">
        <v>0</v>
      </c>
    </row>
    <row r="83" spans="1:11" ht="16.5" thickBot="1">
      <c r="A83" s="363"/>
      <c r="B83" s="364"/>
      <c r="C83" s="164">
        <v>2</v>
      </c>
      <c r="D83" s="368" t="s">
        <v>149</v>
      </c>
      <c r="E83" s="369"/>
      <c r="F83" s="369"/>
      <c r="G83" s="370"/>
      <c r="H83" s="165" t="s">
        <v>150</v>
      </c>
      <c r="I83" s="145">
        <v>0</v>
      </c>
      <c r="J83" s="145">
        <v>0</v>
      </c>
      <c r="K83" s="146">
        <v>0</v>
      </c>
    </row>
    <row r="84" spans="1:11" ht="16.5" thickBot="1">
      <c r="A84" s="365"/>
      <c r="B84" s="364"/>
      <c r="C84" s="164">
        <v>3</v>
      </c>
      <c r="D84" s="368" t="s">
        <v>151</v>
      </c>
      <c r="E84" s="369"/>
      <c r="F84" s="369"/>
      <c r="G84" s="370"/>
      <c r="H84" s="165" t="s">
        <v>152</v>
      </c>
      <c r="I84" s="145">
        <v>0</v>
      </c>
      <c r="J84" s="145">
        <v>0</v>
      </c>
      <c r="K84" s="146">
        <v>0</v>
      </c>
    </row>
    <row r="85" spans="1:11" ht="16.5" thickBot="1">
      <c r="A85" s="366"/>
      <c r="B85" s="367"/>
      <c r="C85" s="166">
        <v>4</v>
      </c>
      <c r="D85" s="378" t="s">
        <v>153</v>
      </c>
      <c r="E85" s="372"/>
      <c r="F85" s="372"/>
      <c r="G85" s="373"/>
      <c r="H85" s="167" t="s">
        <v>154</v>
      </c>
      <c r="I85" s="145">
        <v>0</v>
      </c>
      <c r="J85" s="145">
        <v>0</v>
      </c>
      <c r="K85" s="146">
        <v>0</v>
      </c>
    </row>
    <row r="86" spans="1:11" ht="27.75" customHeight="1" thickBot="1">
      <c r="A86" s="136" t="s">
        <v>2</v>
      </c>
      <c r="B86" s="137" t="s">
        <v>48</v>
      </c>
      <c r="C86" s="138"/>
      <c r="D86" s="359" t="s">
        <v>155</v>
      </c>
      <c r="E86" s="348"/>
      <c r="F86" s="348"/>
      <c r="G86" s="349"/>
      <c r="H86" s="208" t="s">
        <v>156</v>
      </c>
      <c r="I86" s="140">
        <f>SUM(I87:I88)</f>
        <v>0</v>
      </c>
      <c r="J86" s="140">
        <f>SUM(J87:J88)</f>
        <v>0</v>
      </c>
      <c r="K86" s="141">
        <f>SUM(K87:K88)</f>
        <v>0</v>
      </c>
    </row>
    <row r="87" spans="1:11" ht="16.5" thickBot="1">
      <c r="A87" s="142" t="s">
        <v>2</v>
      </c>
      <c r="B87" s="143" t="s">
        <v>48</v>
      </c>
      <c r="C87" s="209">
        <v>1</v>
      </c>
      <c r="D87" s="360" t="s">
        <v>157</v>
      </c>
      <c r="E87" s="361"/>
      <c r="F87" s="361"/>
      <c r="G87" s="362"/>
      <c r="H87" s="189" t="s">
        <v>158</v>
      </c>
      <c r="I87" s="145">
        <v>0</v>
      </c>
      <c r="J87" s="145">
        <v>0</v>
      </c>
      <c r="K87" s="146">
        <v>0</v>
      </c>
    </row>
    <row r="88" spans="1:11" ht="16.5" thickBot="1">
      <c r="A88" s="402"/>
      <c r="B88" s="367"/>
      <c r="C88" s="166">
        <v>3</v>
      </c>
      <c r="D88" s="378" t="s">
        <v>159</v>
      </c>
      <c r="E88" s="372"/>
      <c r="F88" s="372"/>
      <c r="G88" s="373"/>
      <c r="H88" s="167" t="s">
        <v>160</v>
      </c>
      <c r="I88" s="145">
        <v>0</v>
      </c>
      <c r="J88" s="145">
        <v>0</v>
      </c>
      <c r="K88" s="146">
        <v>0</v>
      </c>
    </row>
    <row r="89" spans="1:11" ht="16.5" thickBot="1">
      <c r="A89" s="136" t="s">
        <v>2</v>
      </c>
      <c r="B89" s="137" t="s">
        <v>114</v>
      </c>
      <c r="C89" s="138"/>
      <c r="D89" s="403" t="s">
        <v>161</v>
      </c>
      <c r="E89" s="404"/>
      <c r="F89" s="404"/>
      <c r="G89" s="405"/>
      <c r="H89" s="208" t="s">
        <v>162</v>
      </c>
      <c r="I89" s="140">
        <f>SUM(I90:I91)</f>
        <v>7589</v>
      </c>
      <c r="J89" s="140">
        <f>SUM(J90:J91)</f>
        <v>7668</v>
      </c>
      <c r="K89" s="141">
        <f>SUM(K90:K91)</f>
        <v>9865</v>
      </c>
    </row>
    <row r="90" spans="1:11" ht="16.5" thickBot="1">
      <c r="A90" s="210" t="s">
        <v>2</v>
      </c>
      <c r="B90" s="211" t="s">
        <v>114</v>
      </c>
      <c r="C90" s="121">
        <v>1</v>
      </c>
      <c r="D90" s="354" t="s">
        <v>163</v>
      </c>
      <c r="E90" s="348"/>
      <c r="F90" s="348"/>
      <c r="G90" s="349"/>
      <c r="H90" s="212" t="s">
        <v>164</v>
      </c>
      <c r="I90" s="213">
        <v>7589</v>
      </c>
      <c r="J90" s="213">
        <v>7668</v>
      </c>
      <c r="K90" s="214">
        <v>9865</v>
      </c>
    </row>
    <row r="91" spans="1:11" ht="16.5" thickBot="1">
      <c r="A91" s="394"/>
      <c r="B91" s="348"/>
      <c r="C91" s="164">
        <v>2</v>
      </c>
      <c r="D91" s="354" t="s">
        <v>165</v>
      </c>
      <c r="E91" s="348"/>
      <c r="F91" s="348"/>
      <c r="G91" s="349"/>
      <c r="H91" s="215" t="s">
        <v>166</v>
      </c>
      <c r="I91" s="129">
        <v>0</v>
      </c>
      <c r="J91" s="129">
        <v>0</v>
      </c>
      <c r="K91" s="216">
        <v>0</v>
      </c>
    </row>
    <row r="92" spans="1:11" ht="12" customHeight="1">
      <c r="A92" s="202" t="s">
        <v>2</v>
      </c>
      <c r="B92" s="203" t="s">
        <v>167</v>
      </c>
      <c r="C92" s="204"/>
      <c r="D92" s="395" t="s">
        <v>168</v>
      </c>
      <c r="E92" s="396"/>
      <c r="F92" s="396"/>
      <c r="G92" s="397"/>
      <c r="H92" s="399" t="s">
        <v>169</v>
      </c>
      <c r="I92" s="401">
        <f>I9-(I77+I81+I86+I89+I94+I127)</f>
        <v>79</v>
      </c>
      <c r="J92" s="401">
        <f>J9-(J77+J81+J86+J89+J94+J127)</f>
        <v>2194</v>
      </c>
      <c r="K92" s="389">
        <f>K9-(K77+K81+K86+K89+K94+K127)</f>
        <v>4929</v>
      </c>
    </row>
    <row r="93" spans="1:11" ht="16.5" thickBot="1">
      <c r="A93" s="391"/>
      <c r="B93" s="367"/>
      <c r="C93" s="392"/>
      <c r="D93" s="398"/>
      <c r="E93" s="367"/>
      <c r="F93" s="367"/>
      <c r="G93" s="392"/>
      <c r="H93" s="400"/>
      <c r="I93" s="400"/>
      <c r="J93" s="400"/>
      <c r="K93" s="390"/>
    </row>
    <row r="94" spans="1:11" ht="16.5" thickBot="1">
      <c r="A94" s="168" t="s">
        <v>5</v>
      </c>
      <c r="B94" s="393"/>
      <c r="C94" s="349"/>
      <c r="D94" s="380" t="s">
        <v>170</v>
      </c>
      <c r="E94" s="348"/>
      <c r="F94" s="348"/>
      <c r="G94" s="349"/>
      <c r="H94" s="171" t="s">
        <v>171</v>
      </c>
      <c r="I94" s="217">
        <f>I95+I100+I111+I123</f>
        <v>9760</v>
      </c>
      <c r="J94" s="217">
        <f>J95+J100+J111+J123</f>
        <v>10911</v>
      </c>
      <c r="K94" s="218">
        <f>K95+K100+K111+K123</f>
        <v>18260</v>
      </c>
    </row>
    <row r="95" spans="1:11" ht="16.5" thickBot="1">
      <c r="A95" s="174" t="s">
        <v>5</v>
      </c>
      <c r="B95" s="175" t="s">
        <v>8</v>
      </c>
      <c r="C95" s="176"/>
      <c r="D95" s="374" t="s">
        <v>172</v>
      </c>
      <c r="E95" s="348"/>
      <c r="F95" s="348"/>
      <c r="G95" s="349"/>
      <c r="H95" s="177" t="s">
        <v>173</v>
      </c>
      <c r="I95" s="219">
        <f>SUM(I96:I99)</f>
        <v>0</v>
      </c>
      <c r="J95" s="219">
        <f>SUM(J96:J99)</f>
        <v>0</v>
      </c>
      <c r="K95" s="220">
        <f>SUM(K96:K99)</f>
        <v>447</v>
      </c>
    </row>
    <row r="96" spans="1:11" ht="16.5" thickBot="1">
      <c r="A96" s="142" t="s">
        <v>5</v>
      </c>
      <c r="B96" s="143" t="s">
        <v>8</v>
      </c>
      <c r="C96" s="209">
        <v>1</v>
      </c>
      <c r="D96" s="360" t="s">
        <v>174</v>
      </c>
      <c r="E96" s="361"/>
      <c r="F96" s="361"/>
      <c r="G96" s="362"/>
      <c r="H96" s="189" t="s">
        <v>175</v>
      </c>
      <c r="I96" s="145">
        <v>0</v>
      </c>
      <c r="J96" s="145">
        <v>0</v>
      </c>
      <c r="K96" s="146">
        <v>0</v>
      </c>
    </row>
    <row r="97" spans="1:11" ht="16.5" thickBot="1">
      <c r="A97" s="363"/>
      <c r="B97" s="364"/>
      <c r="C97" s="164">
        <v>2</v>
      </c>
      <c r="D97" s="368" t="s">
        <v>176</v>
      </c>
      <c r="E97" s="369"/>
      <c r="F97" s="369"/>
      <c r="G97" s="370"/>
      <c r="H97" s="165" t="s">
        <v>177</v>
      </c>
      <c r="I97" s="145">
        <v>0</v>
      </c>
      <c r="J97" s="145">
        <v>0</v>
      </c>
      <c r="K97" s="146">
        <v>0</v>
      </c>
    </row>
    <row r="98" spans="1:11" ht="16.5" thickBot="1">
      <c r="A98" s="365"/>
      <c r="B98" s="364"/>
      <c r="C98" s="164">
        <v>3</v>
      </c>
      <c r="D98" s="368" t="s">
        <v>178</v>
      </c>
      <c r="E98" s="369"/>
      <c r="F98" s="369"/>
      <c r="G98" s="370"/>
      <c r="H98" s="165" t="s">
        <v>179</v>
      </c>
      <c r="I98" s="145">
        <v>0</v>
      </c>
      <c r="J98" s="145">
        <v>0</v>
      </c>
      <c r="K98" s="146">
        <v>0</v>
      </c>
    </row>
    <row r="99" spans="1:11" ht="16.5" thickBot="1">
      <c r="A99" s="366"/>
      <c r="B99" s="367"/>
      <c r="C99" s="166">
        <v>4</v>
      </c>
      <c r="D99" s="378" t="s">
        <v>180</v>
      </c>
      <c r="E99" s="372"/>
      <c r="F99" s="372"/>
      <c r="G99" s="373"/>
      <c r="H99" s="167" t="s">
        <v>181</v>
      </c>
      <c r="I99" s="145">
        <v>0</v>
      </c>
      <c r="J99" s="145">
        <v>0</v>
      </c>
      <c r="K99" s="194">
        <v>447</v>
      </c>
    </row>
    <row r="100" spans="1:11" ht="16.5" thickBot="1">
      <c r="A100" s="174" t="s">
        <v>5</v>
      </c>
      <c r="B100" s="175" t="s">
        <v>27</v>
      </c>
      <c r="C100" s="176"/>
      <c r="D100" s="374" t="s">
        <v>182</v>
      </c>
      <c r="E100" s="348"/>
      <c r="F100" s="348"/>
      <c r="G100" s="349"/>
      <c r="H100" s="177" t="s">
        <v>183</v>
      </c>
      <c r="I100" s="219">
        <f>SUM(I101:I110)</f>
        <v>4198</v>
      </c>
      <c r="J100" s="219">
        <f>SUM(J101:J110)</f>
        <v>2890</v>
      </c>
      <c r="K100" s="220">
        <f>SUM(K101:K110)</f>
        <v>2293</v>
      </c>
    </row>
    <row r="101" spans="1:11" ht="16.5" thickBot="1">
      <c r="A101" s="142" t="s">
        <v>5</v>
      </c>
      <c r="B101" s="143" t="s">
        <v>27</v>
      </c>
      <c r="C101" s="209">
        <v>1</v>
      </c>
      <c r="D101" s="360" t="s">
        <v>184</v>
      </c>
      <c r="E101" s="361"/>
      <c r="F101" s="361"/>
      <c r="G101" s="362"/>
      <c r="H101" s="189" t="s">
        <v>185</v>
      </c>
      <c r="I101" s="145">
        <v>0</v>
      </c>
      <c r="J101" s="145">
        <v>0</v>
      </c>
      <c r="K101" s="146">
        <v>0</v>
      </c>
    </row>
    <row r="102" spans="1:11" ht="16.5" thickBot="1">
      <c r="A102" s="363"/>
      <c r="B102" s="364"/>
      <c r="C102" s="164">
        <v>2</v>
      </c>
      <c r="D102" s="368" t="s">
        <v>186</v>
      </c>
      <c r="E102" s="369"/>
      <c r="F102" s="369"/>
      <c r="G102" s="370"/>
      <c r="H102" s="165" t="s">
        <v>187</v>
      </c>
      <c r="I102" s="145">
        <v>0</v>
      </c>
      <c r="J102" s="145">
        <v>0</v>
      </c>
      <c r="K102" s="146">
        <v>0</v>
      </c>
    </row>
    <row r="103" spans="1:11" ht="16.5" thickBot="1">
      <c r="A103" s="365"/>
      <c r="B103" s="364"/>
      <c r="C103" s="164">
        <v>3</v>
      </c>
      <c r="D103" s="381" t="s">
        <v>188</v>
      </c>
      <c r="E103" s="369"/>
      <c r="F103" s="369"/>
      <c r="G103" s="370"/>
      <c r="H103" s="165" t="s">
        <v>189</v>
      </c>
      <c r="I103" s="145">
        <v>0</v>
      </c>
      <c r="J103" s="145">
        <v>0</v>
      </c>
      <c r="K103" s="146">
        <v>0</v>
      </c>
    </row>
    <row r="104" spans="1:11" ht="16.5" thickBot="1">
      <c r="A104" s="365"/>
      <c r="B104" s="364"/>
      <c r="C104" s="164">
        <v>4</v>
      </c>
      <c r="D104" s="381" t="s">
        <v>190</v>
      </c>
      <c r="E104" s="369"/>
      <c r="F104" s="369"/>
      <c r="G104" s="370"/>
      <c r="H104" s="165" t="s">
        <v>191</v>
      </c>
      <c r="I104" s="145">
        <v>0</v>
      </c>
      <c r="J104" s="145">
        <v>0</v>
      </c>
      <c r="K104" s="146">
        <v>0</v>
      </c>
    </row>
    <row r="105" spans="1:11" ht="16.5" thickBot="1">
      <c r="A105" s="365"/>
      <c r="B105" s="364"/>
      <c r="C105" s="164">
        <v>5</v>
      </c>
      <c r="D105" s="368" t="s">
        <v>192</v>
      </c>
      <c r="E105" s="369"/>
      <c r="F105" s="369"/>
      <c r="G105" s="370"/>
      <c r="H105" s="165" t="s">
        <v>193</v>
      </c>
      <c r="I105" s="145">
        <v>0</v>
      </c>
      <c r="J105" s="145">
        <v>0</v>
      </c>
      <c r="K105" s="146">
        <v>0</v>
      </c>
    </row>
    <row r="106" spans="1:11" ht="16.5" thickBot="1">
      <c r="A106" s="365"/>
      <c r="B106" s="364"/>
      <c r="C106" s="164">
        <v>6</v>
      </c>
      <c r="D106" s="368" t="s">
        <v>194</v>
      </c>
      <c r="E106" s="369"/>
      <c r="F106" s="369"/>
      <c r="G106" s="370"/>
      <c r="H106" s="165" t="s">
        <v>195</v>
      </c>
      <c r="I106" s="145">
        <v>0</v>
      </c>
      <c r="J106" s="145">
        <v>0</v>
      </c>
      <c r="K106" s="146">
        <v>0</v>
      </c>
    </row>
    <row r="107" spans="1:11" ht="16.5" thickBot="1">
      <c r="A107" s="365"/>
      <c r="B107" s="364"/>
      <c r="C107" s="164">
        <v>7</v>
      </c>
      <c r="D107" s="368" t="s">
        <v>196</v>
      </c>
      <c r="E107" s="369"/>
      <c r="F107" s="369"/>
      <c r="G107" s="370"/>
      <c r="H107" s="184" t="s">
        <v>197</v>
      </c>
      <c r="I107" s="145">
        <v>0</v>
      </c>
      <c r="J107" s="145">
        <v>0</v>
      </c>
      <c r="K107" s="146">
        <v>0</v>
      </c>
    </row>
    <row r="108" spans="1:11" ht="15.75">
      <c r="A108" s="365"/>
      <c r="B108" s="364"/>
      <c r="C108" s="164">
        <v>8</v>
      </c>
      <c r="D108" s="368" t="s">
        <v>198</v>
      </c>
      <c r="E108" s="369"/>
      <c r="F108" s="369"/>
      <c r="G108" s="370"/>
      <c r="H108" s="184" t="s">
        <v>199</v>
      </c>
      <c r="I108" s="145">
        <v>0</v>
      </c>
      <c r="J108" s="145">
        <v>0</v>
      </c>
      <c r="K108" s="146">
        <v>0</v>
      </c>
    </row>
    <row r="109" spans="1:11" ht="15.75">
      <c r="A109" s="365"/>
      <c r="B109" s="364"/>
      <c r="C109" s="164">
        <v>9</v>
      </c>
      <c r="D109" s="368" t="s">
        <v>200</v>
      </c>
      <c r="E109" s="369"/>
      <c r="F109" s="369"/>
      <c r="G109" s="370"/>
      <c r="H109" s="184" t="s">
        <v>201</v>
      </c>
      <c r="I109" s="149">
        <v>4198</v>
      </c>
      <c r="J109" s="149">
        <v>2890</v>
      </c>
      <c r="K109" s="151">
        <v>2293</v>
      </c>
    </row>
    <row r="110" spans="1:11" ht="16.5" thickBot="1">
      <c r="A110" s="366"/>
      <c r="B110" s="367"/>
      <c r="C110" s="166">
        <v>10</v>
      </c>
      <c r="D110" s="378" t="s">
        <v>202</v>
      </c>
      <c r="E110" s="372"/>
      <c r="F110" s="372"/>
      <c r="G110" s="373"/>
      <c r="H110" s="167" t="s">
        <v>203</v>
      </c>
      <c r="I110" s="192">
        <v>0</v>
      </c>
      <c r="J110" s="192">
        <v>0</v>
      </c>
      <c r="K110" s="221">
        <v>0</v>
      </c>
    </row>
    <row r="111" spans="1:11" ht="16.5" thickBot="1">
      <c r="A111" s="174" t="s">
        <v>5</v>
      </c>
      <c r="B111" s="175" t="s">
        <v>48</v>
      </c>
      <c r="C111" s="176"/>
      <c r="D111" s="374" t="s">
        <v>204</v>
      </c>
      <c r="E111" s="348"/>
      <c r="F111" s="348"/>
      <c r="G111" s="349"/>
      <c r="H111" s="222">
        <v>102</v>
      </c>
      <c r="I111" s="219">
        <f>SUM(I112:I122)</f>
        <v>5562</v>
      </c>
      <c r="J111" s="219">
        <f>SUM(J112:J122)</f>
        <v>8021</v>
      </c>
      <c r="K111" s="220">
        <f>SUM(K112:K122)</f>
        <v>15520</v>
      </c>
    </row>
    <row r="112" spans="1:11" ht="15.75">
      <c r="A112" s="127" t="s">
        <v>5</v>
      </c>
      <c r="B112" s="147" t="s">
        <v>48</v>
      </c>
      <c r="C112" s="164">
        <v>1</v>
      </c>
      <c r="D112" s="360" t="s">
        <v>184</v>
      </c>
      <c r="E112" s="361"/>
      <c r="F112" s="361"/>
      <c r="G112" s="362"/>
      <c r="H112" s="223">
        <v>103</v>
      </c>
      <c r="I112" s="181">
        <v>3554</v>
      </c>
      <c r="J112" s="181">
        <v>6264</v>
      </c>
      <c r="K112" s="185">
        <v>12133</v>
      </c>
    </row>
    <row r="113" spans="1:11" ht="15.75">
      <c r="A113" s="127"/>
      <c r="B113" s="147"/>
      <c r="C113" s="164">
        <v>2</v>
      </c>
      <c r="D113" s="368" t="s">
        <v>186</v>
      </c>
      <c r="E113" s="369"/>
      <c r="F113" s="369"/>
      <c r="G113" s="370"/>
      <c r="H113" s="148" t="s">
        <v>205</v>
      </c>
      <c r="I113" s="149">
        <v>0</v>
      </c>
      <c r="J113" s="149">
        <v>0</v>
      </c>
      <c r="K113" s="152">
        <v>0</v>
      </c>
    </row>
    <row r="114" spans="1:11" ht="15.75">
      <c r="A114" s="127"/>
      <c r="B114" s="147"/>
      <c r="C114" s="164">
        <v>3</v>
      </c>
      <c r="D114" s="381" t="s">
        <v>188</v>
      </c>
      <c r="E114" s="369"/>
      <c r="F114" s="369"/>
      <c r="G114" s="370"/>
      <c r="H114" s="148" t="s">
        <v>206</v>
      </c>
      <c r="I114" s="149">
        <v>0</v>
      </c>
      <c r="J114" s="149">
        <v>0</v>
      </c>
      <c r="K114" s="152">
        <v>0</v>
      </c>
    </row>
    <row r="115" spans="1:11" ht="15.75">
      <c r="A115" s="127"/>
      <c r="B115" s="147"/>
      <c r="C115" s="164">
        <v>4</v>
      </c>
      <c r="D115" s="381" t="s">
        <v>190</v>
      </c>
      <c r="E115" s="369"/>
      <c r="F115" s="369"/>
      <c r="G115" s="370"/>
      <c r="H115" s="148" t="s">
        <v>207</v>
      </c>
      <c r="I115" s="149">
        <v>0</v>
      </c>
      <c r="J115" s="149">
        <v>0</v>
      </c>
      <c r="K115" s="152">
        <v>0</v>
      </c>
    </row>
    <row r="116" spans="1:11" ht="15.75">
      <c r="A116" s="127"/>
      <c r="B116" s="147"/>
      <c r="C116" s="164">
        <v>5</v>
      </c>
      <c r="D116" s="368" t="s">
        <v>208</v>
      </c>
      <c r="E116" s="369"/>
      <c r="F116" s="369"/>
      <c r="G116" s="370"/>
      <c r="H116" s="148" t="s">
        <v>209</v>
      </c>
      <c r="I116" s="149">
        <v>1004</v>
      </c>
      <c r="J116" s="149">
        <v>814</v>
      </c>
      <c r="K116" s="152">
        <v>592</v>
      </c>
    </row>
    <row r="117" spans="1:11" ht="28.5" customHeight="1">
      <c r="A117" s="127"/>
      <c r="B117" s="147"/>
      <c r="C117" s="164">
        <v>6</v>
      </c>
      <c r="D117" s="375" t="s">
        <v>210</v>
      </c>
      <c r="E117" s="369"/>
      <c r="F117" s="369"/>
      <c r="G117" s="370"/>
      <c r="H117" s="148" t="s">
        <v>211</v>
      </c>
      <c r="I117" s="149">
        <v>218</v>
      </c>
      <c r="J117" s="149">
        <v>154</v>
      </c>
      <c r="K117" s="152">
        <v>190</v>
      </c>
    </row>
    <row r="118" spans="1:11" ht="15.75">
      <c r="A118" s="127"/>
      <c r="B118" s="147"/>
      <c r="C118" s="164">
        <v>7</v>
      </c>
      <c r="D118" s="368" t="s">
        <v>212</v>
      </c>
      <c r="E118" s="369"/>
      <c r="F118" s="369"/>
      <c r="G118" s="370"/>
      <c r="H118" s="148">
        <v>109</v>
      </c>
      <c r="I118" s="149">
        <v>529</v>
      </c>
      <c r="J118" s="149">
        <v>599</v>
      </c>
      <c r="K118" s="152">
        <v>995</v>
      </c>
    </row>
    <row r="119" spans="1:11" ht="15.75">
      <c r="A119" s="127"/>
      <c r="B119" s="147"/>
      <c r="C119" s="164">
        <v>8</v>
      </c>
      <c r="D119" s="368" t="s">
        <v>213</v>
      </c>
      <c r="E119" s="369"/>
      <c r="F119" s="369"/>
      <c r="G119" s="370"/>
      <c r="H119" s="148">
        <v>110</v>
      </c>
      <c r="I119" s="149">
        <v>0</v>
      </c>
      <c r="J119" s="149">
        <v>0</v>
      </c>
      <c r="K119" s="152">
        <v>0</v>
      </c>
    </row>
    <row r="120" spans="1:11" ht="15.75">
      <c r="A120" s="127"/>
      <c r="B120" s="147"/>
      <c r="C120" s="164">
        <v>9</v>
      </c>
      <c r="D120" s="368" t="s">
        <v>194</v>
      </c>
      <c r="E120" s="369"/>
      <c r="F120" s="369"/>
      <c r="G120" s="370"/>
      <c r="H120" s="148">
        <v>111</v>
      </c>
      <c r="I120" s="149">
        <v>0</v>
      </c>
      <c r="J120" s="149">
        <v>0</v>
      </c>
      <c r="K120" s="152">
        <v>1427</v>
      </c>
    </row>
    <row r="121" spans="1:11" ht="15.75">
      <c r="A121" s="127"/>
      <c r="B121" s="147"/>
      <c r="C121" s="164">
        <v>10</v>
      </c>
      <c r="D121" s="368" t="s">
        <v>214</v>
      </c>
      <c r="E121" s="369"/>
      <c r="F121" s="369"/>
      <c r="G121" s="370"/>
      <c r="H121" s="148">
        <v>112</v>
      </c>
      <c r="I121" s="149">
        <v>0</v>
      </c>
      <c r="J121" s="149">
        <v>0</v>
      </c>
      <c r="K121" s="152">
        <v>0</v>
      </c>
    </row>
    <row r="122" spans="1:11" ht="16.5" thickBot="1">
      <c r="A122" s="224"/>
      <c r="B122" s="153"/>
      <c r="C122" s="166">
        <v>11</v>
      </c>
      <c r="D122" s="378" t="s">
        <v>200</v>
      </c>
      <c r="E122" s="372"/>
      <c r="F122" s="372"/>
      <c r="G122" s="373"/>
      <c r="H122" s="154">
        <v>113</v>
      </c>
      <c r="I122" s="192">
        <v>257</v>
      </c>
      <c r="J122" s="192">
        <v>190</v>
      </c>
      <c r="K122" s="221">
        <v>183</v>
      </c>
    </row>
    <row r="123" spans="1:11" ht="16.5" thickBot="1">
      <c r="A123" s="225" t="s">
        <v>5</v>
      </c>
      <c r="B123" s="226" t="s">
        <v>114</v>
      </c>
      <c r="C123" s="227"/>
      <c r="D123" s="374" t="s">
        <v>215</v>
      </c>
      <c r="E123" s="348"/>
      <c r="F123" s="348"/>
      <c r="G123" s="349"/>
      <c r="H123" s="228">
        <v>114</v>
      </c>
      <c r="I123" s="229">
        <f>SUM(I124:I126)</f>
        <v>0</v>
      </c>
      <c r="J123" s="229">
        <f>SUM(J124:J126)</f>
        <v>0</v>
      </c>
      <c r="K123" s="230">
        <f>SUM(K124:K126)</f>
        <v>0</v>
      </c>
    </row>
    <row r="124" spans="1:11" ht="15.75">
      <c r="A124" s="127" t="s">
        <v>5</v>
      </c>
      <c r="B124" s="147" t="s">
        <v>114</v>
      </c>
      <c r="C124" s="164">
        <v>1</v>
      </c>
      <c r="D124" s="360" t="s">
        <v>216</v>
      </c>
      <c r="E124" s="361"/>
      <c r="F124" s="361"/>
      <c r="G124" s="362"/>
      <c r="H124" s="223">
        <v>115</v>
      </c>
      <c r="I124" s="181">
        <v>0</v>
      </c>
      <c r="J124" s="181">
        <v>0</v>
      </c>
      <c r="K124" s="185">
        <v>0</v>
      </c>
    </row>
    <row r="125" spans="1:11" ht="15.75">
      <c r="A125" s="127"/>
      <c r="B125" s="147"/>
      <c r="C125" s="164">
        <v>2</v>
      </c>
      <c r="D125" s="368" t="s">
        <v>217</v>
      </c>
      <c r="E125" s="369"/>
      <c r="F125" s="369"/>
      <c r="G125" s="370"/>
      <c r="H125" s="148">
        <v>116</v>
      </c>
      <c r="I125" s="181">
        <v>0</v>
      </c>
      <c r="J125" s="181">
        <v>0</v>
      </c>
      <c r="K125" s="185">
        <v>0</v>
      </c>
    </row>
    <row r="126" spans="1:11" ht="16.5" thickBot="1">
      <c r="A126" s="224"/>
      <c r="B126" s="153"/>
      <c r="C126" s="166">
        <v>3</v>
      </c>
      <c r="D126" s="378" t="s">
        <v>218</v>
      </c>
      <c r="E126" s="372"/>
      <c r="F126" s="372"/>
      <c r="G126" s="373"/>
      <c r="H126" s="154">
        <v>117</v>
      </c>
      <c r="I126" s="181">
        <v>0</v>
      </c>
      <c r="J126" s="181">
        <v>0</v>
      </c>
      <c r="K126" s="185">
        <v>0</v>
      </c>
    </row>
    <row r="127" spans="1:11" ht="16.5" thickBot="1">
      <c r="A127" s="231" t="s">
        <v>65</v>
      </c>
      <c r="B127" s="232" t="s">
        <v>8</v>
      </c>
      <c r="C127" s="233"/>
      <c r="D127" s="380" t="s">
        <v>219</v>
      </c>
      <c r="E127" s="348"/>
      <c r="F127" s="348"/>
      <c r="G127" s="349"/>
      <c r="H127" s="234">
        <v>118</v>
      </c>
      <c r="I127" s="235">
        <f>SUM(I128:I129)</f>
        <v>0</v>
      </c>
      <c r="J127" s="235">
        <f>SUM(J128:J129)</f>
        <v>0</v>
      </c>
      <c r="K127" s="236">
        <f>SUM(K128:K129)</f>
        <v>0</v>
      </c>
    </row>
    <row r="128" spans="1:11" ht="15.75">
      <c r="A128" s="127" t="s">
        <v>65</v>
      </c>
      <c r="B128" s="147" t="s">
        <v>8</v>
      </c>
      <c r="C128" s="164">
        <v>1</v>
      </c>
      <c r="D128" s="360" t="s">
        <v>220</v>
      </c>
      <c r="E128" s="361"/>
      <c r="F128" s="361"/>
      <c r="G128" s="362"/>
      <c r="H128" s="223">
        <v>119</v>
      </c>
      <c r="I128" s="181">
        <v>0</v>
      </c>
      <c r="J128" s="181">
        <v>0</v>
      </c>
      <c r="K128" s="185">
        <v>0</v>
      </c>
    </row>
    <row r="129" spans="1:11" ht="16.5" thickBot="1">
      <c r="A129" s="224"/>
      <c r="B129" s="153"/>
      <c r="C129" s="166">
        <v>2</v>
      </c>
      <c r="D129" s="378" t="s">
        <v>221</v>
      </c>
      <c r="E129" s="372"/>
      <c r="F129" s="372"/>
      <c r="G129" s="373"/>
      <c r="H129" s="154">
        <v>120</v>
      </c>
      <c r="I129" s="237">
        <v>0</v>
      </c>
      <c r="J129" s="237">
        <v>0</v>
      </c>
      <c r="K129" s="238">
        <v>0</v>
      </c>
    </row>
  </sheetData>
  <mergeCells count="152">
    <mergeCell ref="E5:F5"/>
    <mergeCell ref="H3:I3"/>
    <mergeCell ref="E2:F3"/>
    <mergeCell ref="E4:F4"/>
    <mergeCell ref="H4:J4"/>
    <mergeCell ref="D129:G129"/>
    <mergeCell ref="D123:G123"/>
    <mergeCell ref="D124:G124"/>
    <mergeCell ref="D125:G125"/>
    <mergeCell ref="D126:G126"/>
    <mergeCell ref="D127:G127"/>
    <mergeCell ref="D128:G128"/>
    <mergeCell ref="D117:G117"/>
    <mergeCell ref="D118:G118"/>
    <mergeCell ref="D119:G119"/>
    <mergeCell ref="D120:G120"/>
    <mergeCell ref="D121:G121"/>
    <mergeCell ref="D122:G122"/>
    <mergeCell ref="D111:G111"/>
    <mergeCell ref="D112:G112"/>
    <mergeCell ref="D113:G113"/>
    <mergeCell ref="D114:G114"/>
    <mergeCell ref="D115:G115"/>
    <mergeCell ref="D116:G116"/>
    <mergeCell ref="A97:B99"/>
    <mergeCell ref="D97:G97"/>
    <mergeCell ref="D98:G98"/>
    <mergeCell ref="D99:G99"/>
    <mergeCell ref="D100:G100"/>
    <mergeCell ref="D101:G101"/>
    <mergeCell ref="D86:G86"/>
    <mergeCell ref="D87:G87"/>
    <mergeCell ref="A88:B88"/>
    <mergeCell ref="D88:G88"/>
    <mergeCell ref="D89:G89"/>
    <mergeCell ref="D90:G90"/>
    <mergeCell ref="A102:B110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K92:K93"/>
    <mergeCell ref="A93:C93"/>
    <mergeCell ref="B94:C94"/>
    <mergeCell ref="D94:G94"/>
    <mergeCell ref="D95:G95"/>
    <mergeCell ref="D96:G96"/>
    <mergeCell ref="A91:B91"/>
    <mergeCell ref="D91:G91"/>
    <mergeCell ref="D92:G93"/>
    <mergeCell ref="H92:H93"/>
    <mergeCell ref="I92:I93"/>
    <mergeCell ref="J92:J93"/>
    <mergeCell ref="A83:B85"/>
    <mergeCell ref="D83:G83"/>
    <mergeCell ref="D84:G84"/>
    <mergeCell ref="D85:G85"/>
    <mergeCell ref="B76:C76"/>
    <mergeCell ref="D76:G76"/>
    <mergeCell ref="D77:G77"/>
    <mergeCell ref="A78:B80"/>
    <mergeCell ref="D78:G78"/>
    <mergeCell ref="D79:G79"/>
    <mergeCell ref="D80:G80"/>
    <mergeCell ref="D81:G81"/>
    <mergeCell ref="D82:G82"/>
    <mergeCell ref="D71:G71"/>
    <mergeCell ref="D72:G72"/>
    <mergeCell ref="A73:B74"/>
    <mergeCell ref="D73:G73"/>
    <mergeCell ref="D74:G74"/>
    <mergeCell ref="A75:C75"/>
    <mergeCell ref="D75:G75"/>
    <mergeCell ref="D64:G64"/>
    <mergeCell ref="D65:G65"/>
    <mergeCell ref="D66:G66"/>
    <mergeCell ref="D67:G67"/>
    <mergeCell ref="A68:B70"/>
    <mergeCell ref="D68:G68"/>
    <mergeCell ref="D69:G69"/>
    <mergeCell ref="D70:G70"/>
    <mergeCell ref="D56:G56"/>
    <mergeCell ref="D57:G57"/>
    <mergeCell ref="A58:B65"/>
    <mergeCell ref="D58:G58"/>
    <mergeCell ref="D59:G59"/>
    <mergeCell ref="D60:G60"/>
    <mergeCell ref="D61:G61"/>
    <mergeCell ref="D62:G62"/>
    <mergeCell ref="D63:G63"/>
    <mergeCell ref="D47:G47"/>
    <mergeCell ref="D48:G48"/>
    <mergeCell ref="A49:B55"/>
    <mergeCell ref="D49:G49"/>
    <mergeCell ref="D50:G50"/>
    <mergeCell ref="D51:G51"/>
    <mergeCell ref="D52:G52"/>
    <mergeCell ref="D53:G53"/>
    <mergeCell ref="D54:G54"/>
    <mergeCell ref="D55:G55"/>
    <mergeCell ref="D39:G39"/>
    <mergeCell ref="D40:G40"/>
    <mergeCell ref="D41:G41"/>
    <mergeCell ref="A42:B46"/>
    <mergeCell ref="D42:G42"/>
    <mergeCell ref="D43:G43"/>
    <mergeCell ref="D44:G44"/>
    <mergeCell ref="D45:G45"/>
    <mergeCell ref="D46:G46"/>
    <mergeCell ref="D31:G31"/>
    <mergeCell ref="D32:G32"/>
    <mergeCell ref="A33:B38"/>
    <mergeCell ref="D33:G33"/>
    <mergeCell ref="D34:G34"/>
    <mergeCell ref="D35:G35"/>
    <mergeCell ref="D36:G36"/>
    <mergeCell ref="D37:G37"/>
    <mergeCell ref="D38:G38"/>
    <mergeCell ref="D21:G21"/>
    <mergeCell ref="D22:G22"/>
    <mergeCell ref="A23:B30"/>
    <mergeCell ref="D23:G23"/>
    <mergeCell ref="D24:G24"/>
    <mergeCell ref="D25:G25"/>
    <mergeCell ref="D26:G26"/>
    <mergeCell ref="D27:G27"/>
    <mergeCell ref="D28:G28"/>
    <mergeCell ref="D29:G29"/>
    <mergeCell ref="D30:G30"/>
    <mergeCell ref="D13:G13"/>
    <mergeCell ref="A14:B20"/>
    <mergeCell ref="D14:G14"/>
    <mergeCell ref="D15:G15"/>
    <mergeCell ref="D16:G16"/>
    <mergeCell ref="D17:G17"/>
    <mergeCell ref="D18:G18"/>
    <mergeCell ref="D19:G19"/>
    <mergeCell ref="D20:G20"/>
    <mergeCell ref="A8:C8"/>
    <mergeCell ref="D8:G8"/>
    <mergeCell ref="A9:C9"/>
    <mergeCell ref="D9:G9"/>
    <mergeCell ref="B10:C10"/>
    <mergeCell ref="D10:G10"/>
    <mergeCell ref="B11:C11"/>
    <mergeCell ref="D11:G11"/>
    <mergeCell ref="D12:G12"/>
  </mergeCells>
  <pageMargins left="0.7" right="0.7" top="0.75" bottom="0.75" header="0.3" footer="0.3"/>
  <pageSetup paperSize="9" orientation="portrait" horizontalDpi="180" verticalDpi="180" r:id="rId1"/>
  <legacyDrawing r:id="rId2"/>
  <controls>
    <control shapeId="3073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/>
  <dimension ref="A1:R72"/>
  <sheetViews>
    <sheetView workbookViewId="0">
      <selection activeCell="I6" sqref="I6"/>
    </sheetView>
  </sheetViews>
  <sheetFormatPr defaultRowHeight="15"/>
  <cols>
    <col min="1" max="1" width="3.140625" style="1" bestFit="1" customWidth="1"/>
    <col min="2" max="2" width="4.28515625" style="1" bestFit="1" customWidth="1"/>
    <col min="3" max="3" width="1.85546875" style="1" bestFit="1" customWidth="1"/>
    <col min="4" max="8" width="9.140625" style="1"/>
    <col min="9" max="9" width="10.5703125" style="1" customWidth="1"/>
    <col min="10" max="10" width="3.7109375" style="2" bestFit="1" customWidth="1"/>
    <col min="11" max="13" width="7.28515625" style="1" bestFit="1" customWidth="1"/>
    <col min="14" max="14" width="9.140625" style="1"/>
    <col min="15" max="15" width="9.140625" style="1" customWidth="1"/>
    <col min="16" max="16384" width="9.140625" style="1"/>
  </cols>
  <sheetData>
    <row r="1" spans="1:13">
      <c r="A1" s="101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3"/>
    </row>
    <row r="2" spans="1:13" ht="15" customHeight="1">
      <c r="A2" s="104"/>
      <c r="B2" s="9"/>
      <c r="C2" s="9"/>
      <c r="D2" s="9"/>
      <c r="F2" s="106"/>
      <c r="G2" s="106"/>
      <c r="H2" s="106"/>
      <c r="I2" s="106"/>
      <c r="J2" s="9"/>
      <c r="K2" s="9"/>
      <c r="L2" s="9"/>
      <c r="M2" s="105"/>
    </row>
    <row r="3" spans="1:13" ht="15" customHeight="1">
      <c r="A3" s="104"/>
      <c r="B3" s="9"/>
      <c r="C3" s="9"/>
      <c r="D3" s="106"/>
      <c r="E3" s="408" t="s">
        <v>458</v>
      </c>
      <c r="F3" s="408"/>
      <c r="G3" s="408"/>
      <c r="H3" s="408"/>
      <c r="J3" s="407" t="s">
        <v>456</v>
      </c>
      <c r="K3" s="407"/>
      <c r="L3" s="9"/>
      <c r="M3" s="105"/>
    </row>
    <row r="4" spans="1:13">
      <c r="A4" s="104"/>
      <c r="B4" s="9"/>
      <c r="C4" s="9"/>
      <c r="D4" s="9"/>
      <c r="E4" s="406" t="s">
        <v>459</v>
      </c>
      <c r="F4" s="406"/>
      <c r="G4" s="406"/>
      <c r="H4" s="406"/>
      <c r="I4" s="345"/>
      <c r="J4" s="409" t="s">
        <v>457</v>
      </c>
      <c r="K4" s="409"/>
      <c r="L4" s="409"/>
      <c r="M4" s="105"/>
    </row>
    <row r="5" spans="1:13">
      <c r="A5" s="104"/>
      <c r="B5" s="9"/>
      <c r="C5" s="9"/>
      <c r="D5" s="9"/>
      <c r="E5" s="406" t="s">
        <v>462</v>
      </c>
      <c r="F5" s="406"/>
      <c r="G5" s="406"/>
      <c r="H5" s="406"/>
      <c r="I5" s="9"/>
      <c r="J5" s="9"/>
      <c r="K5" s="9"/>
      <c r="L5" s="9"/>
      <c r="M5" s="105"/>
    </row>
    <row r="6" spans="1:13">
      <c r="A6" s="10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05"/>
    </row>
    <row r="7" spans="1:13" ht="15.75" thickBot="1">
      <c r="A7" s="104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5"/>
    </row>
    <row r="8" spans="1:13" ht="16.5" thickBot="1">
      <c r="A8" s="439" t="s">
        <v>453</v>
      </c>
      <c r="B8" s="440"/>
      <c r="C8" s="441"/>
      <c r="D8" s="436" t="s">
        <v>463</v>
      </c>
      <c r="E8" s="437"/>
      <c r="F8" s="437"/>
      <c r="G8" s="437"/>
      <c r="H8" s="437"/>
      <c r="I8" s="438"/>
      <c r="J8" s="239" t="s">
        <v>454</v>
      </c>
      <c r="K8" s="240">
        <v>2009</v>
      </c>
      <c r="L8" s="241">
        <v>2010</v>
      </c>
      <c r="M8" s="242">
        <v>2011</v>
      </c>
    </row>
    <row r="9" spans="1:13" ht="15.75">
      <c r="A9" s="428" t="s">
        <v>8</v>
      </c>
      <c r="B9" s="429"/>
      <c r="C9" s="430"/>
      <c r="D9" s="431" t="s">
        <v>222</v>
      </c>
      <c r="E9" s="432"/>
      <c r="F9" s="432"/>
      <c r="G9" s="432"/>
      <c r="H9" s="432"/>
      <c r="I9" s="433"/>
      <c r="J9" s="243" t="s">
        <v>223</v>
      </c>
      <c r="K9" s="244">
        <v>0</v>
      </c>
      <c r="L9" s="244">
        <v>0</v>
      </c>
      <c r="M9" s="245">
        <v>0</v>
      </c>
    </row>
    <row r="10" spans="1:13" ht="15.75">
      <c r="A10" s="246" t="s">
        <v>2</v>
      </c>
      <c r="B10" s="434"/>
      <c r="C10" s="435"/>
      <c r="D10" s="421" t="s">
        <v>224</v>
      </c>
      <c r="E10" s="422"/>
      <c r="F10" s="422"/>
      <c r="G10" s="422"/>
      <c r="H10" s="422"/>
      <c r="I10" s="423"/>
      <c r="J10" s="247" t="s">
        <v>225</v>
      </c>
      <c r="K10" s="248">
        <v>0</v>
      </c>
      <c r="L10" s="248">
        <v>0</v>
      </c>
      <c r="M10" s="249">
        <v>0</v>
      </c>
    </row>
    <row r="11" spans="1:13" ht="15.75">
      <c r="A11" s="410" t="s">
        <v>226</v>
      </c>
      <c r="B11" s="411"/>
      <c r="C11" s="412"/>
      <c r="D11" s="413" t="s">
        <v>227</v>
      </c>
      <c r="E11" s="414"/>
      <c r="F11" s="414"/>
      <c r="G11" s="414"/>
      <c r="H11" s="414"/>
      <c r="I11" s="415"/>
      <c r="J11" s="250" t="s">
        <v>228</v>
      </c>
      <c r="K11" s="251">
        <f>K9-K10</f>
        <v>0</v>
      </c>
      <c r="L11" s="251">
        <f>L9-L10</f>
        <v>0</v>
      </c>
      <c r="M11" s="252">
        <f>M9-M10</f>
        <v>0</v>
      </c>
    </row>
    <row r="12" spans="1:13" ht="15.75">
      <c r="A12" s="416" t="s">
        <v>27</v>
      </c>
      <c r="B12" s="417"/>
      <c r="C12" s="418"/>
      <c r="D12" s="413" t="s">
        <v>229</v>
      </c>
      <c r="E12" s="419"/>
      <c r="F12" s="419"/>
      <c r="G12" s="419"/>
      <c r="H12" s="419"/>
      <c r="I12" s="420"/>
      <c r="J12" s="250" t="s">
        <v>230</v>
      </c>
      <c r="K12" s="251">
        <f>SUM(K13:K15)</f>
        <v>49634</v>
      </c>
      <c r="L12" s="251">
        <f>SUM(L13:L15)</f>
        <v>73946</v>
      </c>
      <c r="M12" s="252">
        <f>SUM(M13:M15)</f>
        <v>96464</v>
      </c>
    </row>
    <row r="13" spans="1:13" ht="15.75">
      <c r="A13" s="253"/>
      <c r="B13" s="254" t="s">
        <v>27</v>
      </c>
      <c r="C13" s="254">
        <v>1</v>
      </c>
      <c r="D13" s="421" t="s">
        <v>231</v>
      </c>
      <c r="E13" s="422"/>
      <c r="F13" s="422"/>
      <c r="G13" s="422"/>
      <c r="H13" s="422"/>
      <c r="I13" s="423"/>
      <c r="J13" s="247" t="s">
        <v>232</v>
      </c>
      <c r="K13" s="248">
        <v>49634</v>
      </c>
      <c r="L13" s="248">
        <v>73946</v>
      </c>
      <c r="M13" s="255">
        <v>96464</v>
      </c>
    </row>
    <row r="14" spans="1:13" ht="15.75">
      <c r="A14" s="424"/>
      <c r="B14" s="425"/>
      <c r="C14" s="254">
        <v>2</v>
      </c>
      <c r="D14" s="421" t="s">
        <v>233</v>
      </c>
      <c r="E14" s="422"/>
      <c r="F14" s="422"/>
      <c r="G14" s="422"/>
      <c r="H14" s="422"/>
      <c r="I14" s="423"/>
      <c r="J14" s="247" t="s">
        <v>234</v>
      </c>
      <c r="K14" s="248">
        <v>0</v>
      </c>
      <c r="L14" s="248">
        <v>0</v>
      </c>
      <c r="M14" s="249">
        <v>0</v>
      </c>
    </row>
    <row r="15" spans="1:13" ht="15.75">
      <c r="A15" s="426"/>
      <c r="B15" s="427"/>
      <c r="C15" s="256">
        <v>3</v>
      </c>
      <c r="D15" s="421" t="s">
        <v>235</v>
      </c>
      <c r="E15" s="422"/>
      <c r="F15" s="422"/>
      <c r="G15" s="422"/>
      <c r="H15" s="422"/>
      <c r="I15" s="423"/>
      <c r="J15" s="247" t="s">
        <v>236</v>
      </c>
      <c r="K15" s="248">
        <v>0</v>
      </c>
      <c r="L15" s="248">
        <v>0</v>
      </c>
      <c r="M15" s="249">
        <v>0</v>
      </c>
    </row>
    <row r="16" spans="1:13" ht="15.75">
      <c r="A16" s="257" t="s">
        <v>5</v>
      </c>
      <c r="B16" s="442"/>
      <c r="C16" s="443"/>
      <c r="D16" s="413" t="s">
        <v>237</v>
      </c>
      <c r="E16" s="419"/>
      <c r="F16" s="419"/>
      <c r="G16" s="419"/>
      <c r="H16" s="419"/>
      <c r="I16" s="420"/>
      <c r="J16" s="250" t="s">
        <v>238</v>
      </c>
      <c r="K16" s="258">
        <f>SUM(K17:K18)</f>
        <v>32311</v>
      </c>
      <c r="L16" s="258">
        <f>SUM(L17:L18)</f>
        <v>55727</v>
      </c>
      <c r="M16" s="259">
        <f>SUM(M17:M18)</f>
        <v>78546</v>
      </c>
    </row>
    <row r="17" spans="1:18" ht="15.75">
      <c r="A17" s="253" t="s">
        <v>5</v>
      </c>
      <c r="B17" s="444"/>
      <c r="C17" s="254">
        <v>1</v>
      </c>
      <c r="D17" s="421" t="s">
        <v>239</v>
      </c>
      <c r="E17" s="422"/>
      <c r="F17" s="422"/>
      <c r="G17" s="422"/>
      <c r="H17" s="422"/>
      <c r="I17" s="423"/>
      <c r="J17" s="247" t="s">
        <v>240</v>
      </c>
      <c r="K17" s="248">
        <v>15369</v>
      </c>
      <c r="L17" s="248">
        <v>25033</v>
      </c>
      <c r="M17" s="255">
        <v>33155</v>
      </c>
    </row>
    <row r="18" spans="1:18" ht="15.75">
      <c r="A18" s="260" t="s">
        <v>5</v>
      </c>
      <c r="B18" s="427"/>
      <c r="C18" s="256">
        <v>2</v>
      </c>
      <c r="D18" s="421" t="s">
        <v>241</v>
      </c>
      <c r="E18" s="422"/>
      <c r="F18" s="422"/>
      <c r="G18" s="422"/>
      <c r="H18" s="422"/>
      <c r="I18" s="423"/>
      <c r="J18" s="247" t="s">
        <v>242</v>
      </c>
      <c r="K18" s="248">
        <v>16942</v>
      </c>
      <c r="L18" s="248">
        <v>30694</v>
      </c>
      <c r="M18" s="255">
        <v>45391</v>
      </c>
    </row>
    <row r="19" spans="1:18" ht="15.75">
      <c r="A19" s="445" t="s">
        <v>226</v>
      </c>
      <c r="B19" s="446"/>
      <c r="C19" s="447"/>
      <c r="D19" s="448" t="s">
        <v>243</v>
      </c>
      <c r="E19" s="449"/>
      <c r="F19" s="449"/>
      <c r="G19" s="449"/>
      <c r="H19" s="449"/>
      <c r="I19" s="450"/>
      <c r="J19" s="261" t="s">
        <v>244</v>
      </c>
      <c r="K19" s="262">
        <f>K11+K12-K16</f>
        <v>17323</v>
      </c>
      <c r="L19" s="262">
        <f>L11+L12-L16</f>
        <v>18219</v>
      </c>
      <c r="M19" s="263">
        <f>M11+M12-M16</f>
        <v>17918</v>
      </c>
    </row>
    <row r="20" spans="1:18" ht="15.75">
      <c r="A20" s="264" t="s">
        <v>65</v>
      </c>
      <c r="B20" s="453"/>
      <c r="C20" s="454"/>
      <c r="D20" s="448" t="s">
        <v>245</v>
      </c>
      <c r="E20" s="455"/>
      <c r="F20" s="455"/>
      <c r="G20" s="455"/>
      <c r="H20" s="455"/>
      <c r="I20" s="456"/>
      <c r="J20" s="261" t="s">
        <v>246</v>
      </c>
      <c r="K20" s="262">
        <f>SUM(K21:K24)</f>
        <v>12374</v>
      </c>
      <c r="L20" s="262">
        <f>SUM(L21:L24)</f>
        <v>11725</v>
      </c>
      <c r="M20" s="263">
        <f>SUM(M21:M24)</f>
        <v>11225</v>
      </c>
    </row>
    <row r="21" spans="1:18" ht="15.75">
      <c r="A21" s="253" t="s">
        <v>65</v>
      </c>
      <c r="B21" s="444"/>
      <c r="C21" s="254">
        <v>1</v>
      </c>
      <c r="D21" s="421" t="s">
        <v>247</v>
      </c>
      <c r="E21" s="422"/>
      <c r="F21" s="422"/>
      <c r="G21" s="422"/>
      <c r="H21" s="422"/>
      <c r="I21" s="423"/>
      <c r="J21" s="247" t="s">
        <v>248</v>
      </c>
      <c r="K21" s="248">
        <v>9765</v>
      </c>
      <c r="L21" s="248">
        <v>9156</v>
      </c>
      <c r="M21" s="255">
        <v>8249</v>
      </c>
    </row>
    <row r="22" spans="1:18" ht="15.75">
      <c r="A22" s="253" t="s">
        <v>65</v>
      </c>
      <c r="B22" s="425"/>
      <c r="C22" s="254">
        <v>2</v>
      </c>
      <c r="D22" s="421" t="s">
        <v>249</v>
      </c>
      <c r="E22" s="422"/>
      <c r="F22" s="422"/>
      <c r="G22" s="422"/>
      <c r="H22" s="422"/>
      <c r="I22" s="423"/>
      <c r="J22" s="247" t="s">
        <v>250</v>
      </c>
      <c r="K22" s="248">
        <v>0</v>
      </c>
      <c r="L22" s="248">
        <v>0</v>
      </c>
      <c r="M22" s="249">
        <v>0</v>
      </c>
    </row>
    <row r="23" spans="1:18" ht="15.75">
      <c r="A23" s="253" t="s">
        <v>65</v>
      </c>
      <c r="B23" s="425"/>
      <c r="C23" s="254">
        <v>3</v>
      </c>
      <c r="D23" s="421" t="s">
        <v>251</v>
      </c>
      <c r="E23" s="422"/>
      <c r="F23" s="422"/>
      <c r="G23" s="422"/>
      <c r="H23" s="422"/>
      <c r="I23" s="423"/>
      <c r="J23" s="247" t="s">
        <v>252</v>
      </c>
      <c r="K23" s="248">
        <v>2609</v>
      </c>
      <c r="L23" s="248">
        <v>2569</v>
      </c>
      <c r="M23" s="255">
        <v>2976</v>
      </c>
    </row>
    <row r="24" spans="1:18" ht="15.75">
      <c r="A24" s="260" t="s">
        <v>65</v>
      </c>
      <c r="B24" s="427"/>
      <c r="C24" s="256">
        <v>4</v>
      </c>
      <c r="D24" s="421" t="s">
        <v>253</v>
      </c>
      <c r="E24" s="422"/>
      <c r="F24" s="422"/>
      <c r="G24" s="422"/>
      <c r="H24" s="422"/>
      <c r="I24" s="423"/>
      <c r="J24" s="247" t="s">
        <v>254</v>
      </c>
      <c r="K24" s="248">
        <v>0</v>
      </c>
      <c r="L24" s="248">
        <v>0</v>
      </c>
      <c r="M24" s="249">
        <v>0</v>
      </c>
    </row>
    <row r="25" spans="1:18" ht="15.75">
      <c r="A25" s="265" t="s">
        <v>124</v>
      </c>
      <c r="B25" s="469"/>
      <c r="C25" s="470"/>
      <c r="D25" s="471" t="s">
        <v>255</v>
      </c>
      <c r="E25" s="472"/>
      <c r="F25" s="472"/>
      <c r="G25" s="472"/>
      <c r="H25" s="472"/>
      <c r="I25" s="473"/>
      <c r="J25" s="266" t="s">
        <v>256</v>
      </c>
      <c r="K25" s="267">
        <v>0</v>
      </c>
      <c r="L25" s="267">
        <v>0</v>
      </c>
      <c r="M25" s="268">
        <v>0</v>
      </c>
      <c r="P25" s="60"/>
      <c r="Q25" s="60"/>
      <c r="R25" s="60"/>
    </row>
    <row r="26" spans="1:18" ht="15.75">
      <c r="A26" s="265" t="s">
        <v>257</v>
      </c>
      <c r="B26" s="474"/>
      <c r="C26" s="475"/>
      <c r="D26" s="471" t="s">
        <v>258</v>
      </c>
      <c r="E26" s="472"/>
      <c r="F26" s="472"/>
      <c r="G26" s="472"/>
      <c r="H26" s="472"/>
      <c r="I26" s="473"/>
      <c r="J26" s="266">
        <v>18</v>
      </c>
      <c r="K26" s="267">
        <v>5108</v>
      </c>
      <c r="L26" s="267">
        <v>4495</v>
      </c>
      <c r="M26" s="269">
        <v>4521</v>
      </c>
      <c r="P26" s="60"/>
      <c r="Q26" s="60"/>
      <c r="R26" s="60"/>
    </row>
    <row r="27" spans="1:18" ht="15.75">
      <c r="A27" s="476" t="s">
        <v>48</v>
      </c>
      <c r="B27" s="477"/>
      <c r="C27" s="478"/>
      <c r="D27" s="479" t="s">
        <v>259</v>
      </c>
      <c r="E27" s="480"/>
      <c r="F27" s="480"/>
      <c r="G27" s="480"/>
      <c r="H27" s="480"/>
      <c r="I27" s="481"/>
      <c r="J27" s="261">
        <v>19</v>
      </c>
      <c r="K27" s="262">
        <f>SUM(K28:K29)</f>
        <v>0</v>
      </c>
      <c r="L27" s="262">
        <f>SUM(L28:L29)</f>
        <v>0</v>
      </c>
      <c r="M27" s="263">
        <f>SUM(M28:M29)</f>
        <v>0</v>
      </c>
      <c r="P27" s="60"/>
      <c r="Q27" s="60"/>
      <c r="R27" s="60"/>
    </row>
    <row r="28" spans="1:18" ht="15.75">
      <c r="A28" s="253"/>
      <c r="B28" s="254" t="s">
        <v>48</v>
      </c>
      <c r="C28" s="270">
        <v>1</v>
      </c>
      <c r="D28" s="421" t="s">
        <v>260</v>
      </c>
      <c r="E28" s="451"/>
      <c r="F28" s="451"/>
      <c r="G28" s="451"/>
      <c r="H28" s="451"/>
      <c r="I28" s="452"/>
      <c r="J28" s="247">
        <v>20</v>
      </c>
      <c r="K28" s="248">
        <v>0</v>
      </c>
      <c r="L28" s="248">
        <v>0</v>
      </c>
      <c r="M28" s="249">
        <v>0</v>
      </c>
      <c r="P28" s="60"/>
      <c r="Q28" s="60"/>
      <c r="R28" s="60"/>
    </row>
    <row r="29" spans="1:18" ht="15.75">
      <c r="A29" s="260"/>
      <c r="B29" s="271"/>
      <c r="C29" s="272">
        <v>2</v>
      </c>
      <c r="D29" s="421" t="s">
        <v>261</v>
      </c>
      <c r="E29" s="451"/>
      <c r="F29" s="451"/>
      <c r="G29" s="451"/>
      <c r="H29" s="451"/>
      <c r="I29" s="452"/>
      <c r="J29" s="247">
        <v>21</v>
      </c>
      <c r="K29" s="248">
        <v>0</v>
      </c>
      <c r="L29" s="248">
        <v>0</v>
      </c>
      <c r="M29" s="249">
        <v>0</v>
      </c>
      <c r="P29" s="60"/>
      <c r="Q29" s="60"/>
      <c r="R29" s="60"/>
    </row>
    <row r="30" spans="1:18" ht="13.5" customHeight="1">
      <c r="A30" s="273" t="s">
        <v>262</v>
      </c>
      <c r="B30" s="457"/>
      <c r="C30" s="458"/>
      <c r="D30" s="459" t="s">
        <v>263</v>
      </c>
      <c r="E30" s="460"/>
      <c r="F30" s="460"/>
      <c r="G30" s="460"/>
      <c r="H30" s="460"/>
      <c r="I30" s="461"/>
      <c r="J30" s="465">
        <v>22</v>
      </c>
      <c r="K30" s="467">
        <f>SUM(K32:K33)</f>
        <v>0</v>
      </c>
      <c r="L30" s="487">
        <f>SUM(L32:L33)</f>
        <v>0</v>
      </c>
      <c r="M30" s="488">
        <f>SUM(M32:M33)</f>
        <v>0</v>
      </c>
      <c r="P30" s="60"/>
      <c r="Q30" s="60"/>
      <c r="R30" s="60"/>
    </row>
    <row r="31" spans="1:18" ht="15.75">
      <c r="A31" s="274"/>
      <c r="B31" s="275"/>
      <c r="C31" s="276"/>
      <c r="D31" s="462"/>
      <c r="E31" s="463"/>
      <c r="F31" s="463"/>
      <c r="G31" s="463"/>
      <c r="H31" s="463"/>
      <c r="I31" s="464"/>
      <c r="J31" s="466"/>
      <c r="K31" s="468"/>
      <c r="L31" s="487"/>
      <c r="M31" s="489"/>
    </row>
    <row r="32" spans="1:18" ht="15.75">
      <c r="A32" s="253" t="s">
        <v>262</v>
      </c>
      <c r="B32" s="254"/>
      <c r="C32" s="270">
        <v>1</v>
      </c>
      <c r="D32" s="421" t="s">
        <v>264</v>
      </c>
      <c r="E32" s="451"/>
      <c r="F32" s="451"/>
      <c r="G32" s="451"/>
      <c r="H32" s="451"/>
      <c r="I32" s="452"/>
      <c r="J32" s="277">
        <v>23</v>
      </c>
      <c r="K32" s="248">
        <v>0</v>
      </c>
      <c r="L32" s="248">
        <v>0</v>
      </c>
      <c r="M32" s="249">
        <v>0</v>
      </c>
    </row>
    <row r="33" spans="1:13" ht="15.75">
      <c r="A33" s="260" t="s">
        <v>262</v>
      </c>
      <c r="B33" s="271"/>
      <c r="C33" s="272">
        <v>2</v>
      </c>
      <c r="D33" s="421" t="s">
        <v>265</v>
      </c>
      <c r="E33" s="451"/>
      <c r="F33" s="451"/>
      <c r="G33" s="451"/>
      <c r="H33" s="451"/>
      <c r="I33" s="452"/>
      <c r="J33" s="277">
        <v>24</v>
      </c>
      <c r="K33" s="248">
        <v>0</v>
      </c>
      <c r="L33" s="248">
        <v>0</v>
      </c>
      <c r="M33" s="249">
        <v>0</v>
      </c>
    </row>
    <row r="34" spans="1:13">
      <c r="A34" s="490" t="s">
        <v>266</v>
      </c>
      <c r="B34" s="491"/>
      <c r="C34" s="492"/>
      <c r="D34" s="496" t="s">
        <v>267</v>
      </c>
      <c r="E34" s="497"/>
      <c r="F34" s="497"/>
      <c r="G34" s="497"/>
      <c r="H34" s="497"/>
      <c r="I34" s="498"/>
      <c r="J34" s="502">
        <v>25</v>
      </c>
      <c r="K34" s="504">
        <v>0</v>
      </c>
      <c r="L34" s="504">
        <v>0</v>
      </c>
      <c r="M34" s="506">
        <v>0</v>
      </c>
    </row>
    <row r="35" spans="1:13" ht="13.5" customHeight="1">
      <c r="A35" s="493"/>
      <c r="B35" s="494"/>
      <c r="C35" s="495"/>
      <c r="D35" s="499"/>
      <c r="E35" s="500"/>
      <c r="F35" s="500"/>
      <c r="G35" s="500"/>
      <c r="H35" s="500"/>
      <c r="I35" s="501"/>
      <c r="J35" s="503"/>
      <c r="K35" s="505"/>
      <c r="L35" s="505"/>
      <c r="M35" s="507"/>
    </row>
    <row r="36" spans="1:13" ht="15.75">
      <c r="A36" s="482" t="s">
        <v>114</v>
      </c>
      <c r="B36" s="483"/>
      <c r="C36" s="484"/>
      <c r="D36" s="471" t="s">
        <v>268</v>
      </c>
      <c r="E36" s="485"/>
      <c r="F36" s="485"/>
      <c r="G36" s="485"/>
      <c r="H36" s="485"/>
      <c r="I36" s="486"/>
      <c r="J36" s="266">
        <v>26</v>
      </c>
      <c r="K36" s="267">
        <v>190</v>
      </c>
      <c r="L36" s="267">
        <v>1172</v>
      </c>
      <c r="M36" s="269">
        <v>3573</v>
      </c>
    </row>
    <row r="37" spans="1:13" ht="15.75">
      <c r="A37" s="246" t="s">
        <v>269</v>
      </c>
      <c r="B37" s="434"/>
      <c r="C37" s="435"/>
      <c r="D37" s="421" t="s">
        <v>270</v>
      </c>
      <c r="E37" s="451"/>
      <c r="F37" s="451"/>
      <c r="G37" s="451"/>
      <c r="H37" s="451"/>
      <c r="I37" s="452"/>
      <c r="J37" s="247">
        <v>27</v>
      </c>
      <c r="K37" s="248">
        <v>0</v>
      </c>
      <c r="L37" s="248">
        <v>0</v>
      </c>
      <c r="M37" s="249">
        <v>0</v>
      </c>
    </row>
    <row r="38" spans="1:13" ht="15.75">
      <c r="A38" s="482" t="s">
        <v>167</v>
      </c>
      <c r="B38" s="483"/>
      <c r="C38" s="484"/>
      <c r="D38" s="471" t="s">
        <v>271</v>
      </c>
      <c r="E38" s="472"/>
      <c r="F38" s="472"/>
      <c r="G38" s="472"/>
      <c r="H38" s="472"/>
      <c r="I38" s="473"/>
      <c r="J38" s="266">
        <v>28</v>
      </c>
      <c r="K38" s="267">
        <v>0</v>
      </c>
      <c r="L38" s="267">
        <v>0</v>
      </c>
      <c r="M38" s="268">
        <v>0</v>
      </c>
    </row>
    <row r="39" spans="1:13" ht="15.75">
      <c r="A39" s="265" t="s">
        <v>8</v>
      </c>
      <c r="B39" s="474"/>
      <c r="C39" s="475"/>
      <c r="D39" s="471" t="s">
        <v>272</v>
      </c>
      <c r="E39" s="472"/>
      <c r="F39" s="472"/>
      <c r="G39" s="472"/>
      <c r="H39" s="472"/>
      <c r="I39" s="473"/>
      <c r="J39" s="266">
        <v>29</v>
      </c>
      <c r="K39" s="267">
        <v>0</v>
      </c>
      <c r="L39" s="267">
        <v>0</v>
      </c>
      <c r="M39" s="268">
        <v>0</v>
      </c>
    </row>
    <row r="40" spans="1:13" ht="30.75" customHeight="1" thickBot="1">
      <c r="A40" s="516" t="s">
        <v>273</v>
      </c>
      <c r="B40" s="517"/>
      <c r="C40" s="518"/>
      <c r="D40" s="519" t="s">
        <v>274</v>
      </c>
      <c r="E40" s="520"/>
      <c r="F40" s="520"/>
      <c r="G40" s="520"/>
      <c r="H40" s="520"/>
      <c r="I40" s="521"/>
      <c r="J40" s="278">
        <v>30</v>
      </c>
      <c r="K40" s="279">
        <f>K19-K20-K25-K26+K27-K30-K34+K36-K37-K38+K39</f>
        <v>31</v>
      </c>
      <c r="L40" s="279">
        <f>L19-L20-L25-L26+L27-L30-L34+L36-L37-L38+L39</f>
        <v>3171</v>
      </c>
      <c r="M40" s="280">
        <f>M19-M20-M25-M26+M27-M30-M34+M36-M37-M38+M39</f>
        <v>5745</v>
      </c>
    </row>
    <row r="41" spans="1:13" ht="15.75">
      <c r="A41" s="522" t="s">
        <v>275</v>
      </c>
      <c r="B41" s="523"/>
      <c r="C41" s="524"/>
      <c r="D41" s="510" t="s">
        <v>276</v>
      </c>
      <c r="E41" s="510"/>
      <c r="F41" s="510"/>
      <c r="G41" s="510"/>
      <c r="H41" s="510"/>
      <c r="I41" s="510"/>
      <c r="J41" s="281">
        <v>31</v>
      </c>
      <c r="K41" s="282">
        <v>0</v>
      </c>
      <c r="L41" s="282">
        <v>0</v>
      </c>
      <c r="M41" s="283">
        <v>0</v>
      </c>
    </row>
    <row r="42" spans="1:13" ht="15.75">
      <c r="A42" s="284" t="s">
        <v>277</v>
      </c>
      <c r="B42" s="508"/>
      <c r="C42" s="509"/>
      <c r="D42" s="510" t="s">
        <v>278</v>
      </c>
      <c r="E42" s="510"/>
      <c r="F42" s="510"/>
      <c r="G42" s="510"/>
      <c r="H42" s="510"/>
      <c r="I42" s="510"/>
      <c r="J42" s="281">
        <v>32</v>
      </c>
      <c r="K42" s="282">
        <v>0</v>
      </c>
      <c r="L42" s="282">
        <v>0</v>
      </c>
      <c r="M42" s="283">
        <v>0</v>
      </c>
    </row>
    <row r="43" spans="1:13" ht="15.75">
      <c r="A43" s="285"/>
      <c r="B43" s="286" t="s">
        <v>279</v>
      </c>
      <c r="C43" s="286"/>
      <c r="D43" s="511" t="s">
        <v>280</v>
      </c>
      <c r="E43" s="512"/>
      <c r="F43" s="512"/>
      <c r="G43" s="512"/>
      <c r="H43" s="512"/>
      <c r="I43" s="513"/>
      <c r="J43" s="281">
        <v>33</v>
      </c>
      <c r="K43" s="287">
        <f>SUM(K44:K46)</f>
        <v>0</v>
      </c>
      <c r="L43" s="287">
        <f>SUM(L44:L46)</f>
        <v>0</v>
      </c>
      <c r="M43" s="288">
        <f>SUM(M44:M46)</f>
        <v>0</v>
      </c>
    </row>
    <row r="44" spans="1:13" ht="15.75">
      <c r="A44" s="289"/>
      <c r="B44" s="290" t="s">
        <v>279</v>
      </c>
      <c r="C44" s="290">
        <v>1</v>
      </c>
      <c r="D44" s="514" t="s">
        <v>281</v>
      </c>
      <c r="E44" s="514"/>
      <c r="F44" s="514"/>
      <c r="G44" s="514"/>
      <c r="H44" s="514"/>
      <c r="I44" s="514"/>
      <c r="J44" s="291">
        <v>34</v>
      </c>
      <c r="K44" s="248">
        <v>0</v>
      </c>
      <c r="L44" s="248">
        <v>0</v>
      </c>
      <c r="M44" s="249">
        <v>0</v>
      </c>
    </row>
    <row r="45" spans="1:13" ht="15.75">
      <c r="A45" s="289"/>
      <c r="B45" s="290" t="s">
        <v>279</v>
      </c>
      <c r="C45" s="292">
        <v>2</v>
      </c>
      <c r="D45" s="515" t="s">
        <v>282</v>
      </c>
      <c r="E45" s="515"/>
      <c r="F45" s="515"/>
      <c r="G45" s="515"/>
      <c r="H45" s="515"/>
      <c r="I45" s="515"/>
      <c r="J45" s="291">
        <v>35</v>
      </c>
      <c r="K45" s="248">
        <v>0</v>
      </c>
      <c r="L45" s="248">
        <v>0</v>
      </c>
      <c r="M45" s="249">
        <v>0</v>
      </c>
    </row>
    <row r="46" spans="1:13" ht="15.75">
      <c r="A46" s="293"/>
      <c r="B46" s="290" t="s">
        <v>279</v>
      </c>
      <c r="C46" s="294">
        <v>3</v>
      </c>
      <c r="D46" s="515" t="s">
        <v>283</v>
      </c>
      <c r="E46" s="515"/>
      <c r="F46" s="515"/>
      <c r="G46" s="515"/>
      <c r="H46" s="515"/>
      <c r="I46" s="515"/>
      <c r="J46" s="291">
        <v>36</v>
      </c>
      <c r="K46" s="248">
        <v>0</v>
      </c>
      <c r="L46" s="248">
        <v>0</v>
      </c>
      <c r="M46" s="249">
        <v>0</v>
      </c>
    </row>
    <row r="47" spans="1:13" ht="15.75">
      <c r="A47" s="284"/>
      <c r="B47" s="295" t="s">
        <v>284</v>
      </c>
      <c r="C47" s="295"/>
      <c r="D47" s="510" t="s">
        <v>285</v>
      </c>
      <c r="E47" s="510"/>
      <c r="F47" s="510"/>
      <c r="G47" s="510"/>
      <c r="H47" s="510"/>
      <c r="I47" s="510"/>
      <c r="J47" s="281">
        <v>37</v>
      </c>
      <c r="K47" s="267">
        <v>0</v>
      </c>
      <c r="L47" s="267">
        <v>0</v>
      </c>
      <c r="M47" s="268">
        <v>0</v>
      </c>
    </row>
    <row r="48" spans="1:13" ht="15.75">
      <c r="A48" s="284" t="s">
        <v>286</v>
      </c>
      <c r="B48" s="295"/>
      <c r="C48" s="295"/>
      <c r="D48" s="510" t="s">
        <v>287</v>
      </c>
      <c r="E48" s="510"/>
      <c r="F48" s="510"/>
      <c r="G48" s="510"/>
      <c r="H48" s="510"/>
      <c r="I48" s="510"/>
      <c r="J48" s="281">
        <v>38</v>
      </c>
      <c r="K48" s="267">
        <v>0</v>
      </c>
      <c r="L48" s="267">
        <v>0</v>
      </c>
      <c r="M48" s="268">
        <v>0</v>
      </c>
    </row>
    <row r="49" spans="1:13" ht="15.75">
      <c r="A49" s="284"/>
      <c r="B49" s="295" t="s">
        <v>288</v>
      </c>
      <c r="C49" s="295"/>
      <c r="D49" s="510" t="s">
        <v>289</v>
      </c>
      <c r="E49" s="510"/>
      <c r="F49" s="510"/>
      <c r="G49" s="510"/>
      <c r="H49" s="510"/>
      <c r="I49" s="510"/>
      <c r="J49" s="281">
        <v>39</v>
      </c>
      <c r="K49" s="267">
        <v>0</v>
      </c>
      <c r="L49" s="267">
        <v>0</v>
      </c>
      <c r="M49" s="268">
        <v>0</v>
      </c>
    </row>
    <row r="50" spans="1:13" ht="15.75">
      <c r="A50" s="284" t="s">
        <v>290</v>
      </c>
      <c r="B50" s="295"/>
      <c r="C50" s="296"/>
      <c r="D50" s="510" t="s">
        <v>291</v>
      </c>
      <c r="E50" s="510"/>
      <c r="F50" s="510"/>
      <c r="G50" s="510"/>
      <c r="H50" s="510"/>
      <c r="I50" s="510"/>
      <c r="J50" s="281">
        <v>40</v>
      </c>
      <c r="K50" s="267">
        <v>0</v>
      </c>
      <c r="L50" s="267">
        <v>0</v>
      </c>
      <c r="M50" s="268">
        <v>0</v>
      </c>
    </row>
    <row r="51" spans="1:13" ht="15.75">
      <c r="A51" s="284" t="s">
        <v>292</v>
      </c>
      <c r="B51" s="295"/>
      <c r="C51" s="296"/>
      <c r="D51" s="510" t="s">
        <v>293</v>
      </c>
      <c r="E51" s="510"/>
      <c r="F51" s="510"/>
      <c r="G51" s="510"/>
      <c r="H51" s="510"/>
      <c r="I51" s="510"/>
      <c r="J51" s="281">
        <v>41</v>
      </c>
      <c r="K51" s="267">
        <v>0</v>
      </c>
      <c r="L51" s="267">
        <v>0</v>
      </c>
      <c r="M51" s="268">
        <v>0</v>
      </c>
    </row>
    <row r="52" spans="1:13" ht="15.75">
      <c r="A52" s="565" t="s">
        <v>294</v>
      </c>
      <c r="B52" s="568"/>
      <c r="C52" s="569"/>
      <c r="D52" s="510" t="s">
        <v>295</v>
      </c>
      <c r="E52" s="510"/>
      <c r="F52" s="510"/>
      <c r="G52" s="510"/>
      <c r="H52" s="510"/>
      <c r="I52" s="510"/>
      <c r="J52" s="281">
        <v>42</v>
      </c>
      <c r="K52" s="267">
        <v>0</v>
      </c>
      <c r="L52" s="267">
        <v>0</v>
      </c>
      <c r="M52" s="268">
        <v>0</v>
      </c>
    </row>
    <row r="53" spans="1:13" ht="15.75">
      <c r="A53" s="284" t="s">
        <v>296</v>
      </c>
      <c r="B53" s="295"/>
      <c r="C53" s="296"/>
      <c r="D53" s="510" t="s">
        <v>297</v>
      </c>
      <c r="E53" s="510"/>
      <c r="F53" s="510"/>
      <c r="G53" s="510"/>
      <c r="H53" s="510"/>
      <c r="I53" s="510"/>
      <c r="J53" s="281">
        <v>43</v>
      </c>
      <c r="K53" s="267">
        <v>0</v>
      </c>
      <c r="L53" s="267">
        <v>0</v>
      </c>
      <c r="M53" s="268">
        <v>0</v>
      </c>
    </row>
    <row r="54" spans="1:13" ht="15.75">
      <c r="A54" s="565" t="s">
        <v>298</v>
      </c>
      <c r="B54" s="566"/>
      <c r="C54" s="567"/>
      <c r="D54" s="510" t="s">
        <v>299</v>
      </c>
      <c r="E54" s="510"/>
      <c r="F54" s="510"/>
      <c r="G54" s="510"/>
      <c r="H54" s="510"/>
      <c r="I54" s="510"/>
      <c r="J54" s="281">
        <v>44</v>
      </c>
      <c r="K54" s="267">
        <v>2</v>
      </c>
      <c r="L54" s="267">
        <v>108</v>
      </c>
      <c r="M54" s="269">
        <v>821</v>
      </c>
    </row>
    <row r="55" spans="1:13" ht="15.75">
      <c r="A55" s="284" t="s">
        <v>300</v>
      </c>
      <c r="B55" s="508"/>
      <c r="C55" s="509"/>
      <c r="D55" s="510" t="s">
        <v>301</v>
      </c>
      <c r="E55" s="510"/>
      <c r="F55" s="510"/>
      <c r="G55" s="510"/>
      <c r="H55" s="510"/>
      <c r="I55" s="510"/>
      <c r="J55" s="281">
        <v>45</v>
      </c>
      <c r="K55" s="267">
        <v>0</v>
      </c>
      <c r="L55" s="267">
        <v>0</v>
      </c>
      <c r="M55" s="268">
        <v>0</v>
      </c>
    </row>
    <row r="56" spans="1:13" ht="15.75">
      <c r="A56" s="565" t="s">
        <v>302</v>
      </c>
      <c r="B56" s="566"/>
      <c r="C56" s="567"/>
      <c r="D56" s="510" t="s">
        <v>303</v>
      </c>
      <c r="E56" s="510"/>
      <c r="F56" s="510"/>
      <c r="G56" s="510"/>
      <c r="H56" s="510"/>
      <c r="I56" s="510"/>
      <c r="J56" s="281">
        <v>46</v>
      </c>
      <c r="K56" s="267">
        <v>0</v>
      </c>
      <c r="L56" s="267">
        <v>0</v>
      </c>
      <c r="M56" s="268">
        <v>0</v>
      </c>
    </row>
    <row r="57" spans="1:13" ht="15.75">
      <c r="A57" s="284" t="s">
        <v>304</v>
      </c>
      <c r="B57" s="508"/>
      <c r="C57" s="509"/>
      <c r="D57" s="510" t="s">
        <v>305</v>
      </c>
      <c r="E57" s="510"/>
      <c r="F57" s="510"/>
      <c r="G57" s="510"/>
      <c r="H57" s="510"/>
      <c r="I57" s="510"/>
      <c r="J57" s="281">
        <v>47</v>
      </c>
      <c r="K57" s="267">
        <v>0</v>
      </c>
      <c r="L57" s="267">
        <v>0</v>
      </c>
      <c r="M57" s="268">
        <v>0</v>
      </c>
    </row>
    <row r="58" spans="1:13" ht="15" customHeight="1">
      <c r="A58" s="532" t="s">
        <v>273</v>
      </c>
      <c r="B58" s="533"/>
      <c r="C58" s="534"/>
      <c r="D58" s="529" t="s">
        <v>449</v>
      </c>
      <c r="E58" s="529"/>
      <c r="F58" s="529"/>
      <c r="G58" s="529"/>
      <c r="H58" s="529"/>
      <c r="I58" s="529"/>
      <c r="J58" s="542">
        <v>48</v>
      </c>
      <c r="K58" s="538">
        <f>K41-K42+K43+K47-K48+K49-K50-K51+K52-K53+K54-K55+K56-K57</f>
        <v>2</v>
      </c>
      <c r="L58" s="540">
        <f>L41-L42+L43+L47-L48+L49-L50-L51+L52-L53+L54-L55+L56-L57</f>
        <v>108</v>
      </c>
      <c r="M58" s="525">
        <f>M41-M42+M43+M47-M48+M49-M50-M51+M52-M53+M54-M55+M56-M57</f>
        <v>821</v>
      </c>
    </row>
    <row r="59" spans="1:13" ht="13.5" customHeight="1">
      <c r="A59" s="535"/>
      <c r="B59" s="536"/>
      <c r="C59" s="537"/>
      <c r="D59" s="529"/>
      <c r="E59" s="529"/>
      <c r="F59" s="529"/>
      <c r="G59" s="529"/>
      <c r="H59" s="529"/>
      <c r="I59" s="529"/>
      <c r="J59" s="543"/>
      <c r="K59" s="539"/>
      <c r="L59" s="541"/>
      <c r="M59" s="526"/>
    </row>
    <row r="60" spans="1:13" ht="15.75">
      <c r="A60" s="297" t="s">
        <v>306</v>
      </c>
      <c r="B60" s="527"/>
      <c r="C60" s="528"/>
      <c r="D60" s="529" t="s">
        <v>307</v>
      </c>
      <c r="E60" s="529"/>
      <c r="F60" s="529"/>
      <c r="G60" s="529"/>
      <c r="H60" s="529"/>
      <c r="I60" s="529"/>
      <c r="J60" s="298">
        <v>49</v>
      </c>
      <c r="K60" s="299">
        <f>SUM(K61:K62)</f>
        <v>7</v>
      </c>
      <c r="L60" s="299">
        <f>SUM(L61:L62)</f>
        <v>1081</v>
      </c>
      <c r="M60" s="300">
        <f>SUM(M61:M62)</f>
        <v>1636</v>
      </c>
    </row>
    <row r="61" spans="1:13" ht="15.75">
      <c r="A61" s="289" t="s">
        <v>306</v>
      </c>
      <c r="B61" s="530"/>
      <c r="C61" s="301">
        <v>1</v>
      </c>
      <c r="D61" s="515" t="s">
        <v>308</v>
      </c>
      <c r="E61" s="515"/>
      <c r="F61" s="515"/>
      <c r="G61" s="515"/>
      <c r="H61" s="515"/>
      <c r="I61" s="515"/>
      <c r="J61" s="291">
        <v>50</v>
      </c>
      <c r="K61" s="248">
        <v>7</v>
      </c>
      <c r="L61" s="248">
        <v>1081</v>
      </c>
      <c r="M61" s="255">
        <v>1636</v>
      </c>
    </row>
    <row r="62" spans="1:13" ht="15.75">
      <c r="A62" s="289" t="s">
        <v>306</v>
      </c>
      <c r="B62" s="531"/>
      <c r="C62" s="302">
        <v>2</v>
      </c>
      <c r="D62" s="515" t="s">
        <v>309</v>
      </c>
      <c r="E62" s="515"/>
      <c r="F62" s="515"/>
      <c r="G62" s="515"/>
      <c r="H62" s="515"/>
      <c r="I62" s="515"/>
      <c r="J62" s="291">
        <v>51</v>
      </c>
      <c r="K62" s="248">
        <v>0</v>
      </c>
      <c r="L62" s="248">
        <v>0</v>
      </c>
      <c r="M62" s="249">
        <v>0</v>
      </c>
    </row>
    <row r="63" spans="1:13" ht="15.75">
      <c r="A63" s="562" t="s">
        <v>310</v>
      </c>
      <c r="B63" s="563"/>
      <c r="C63" s="564"/>
      <c r="D63" s="547" t="s">
        <v>311</v>
      </c>
      <c r="E63" s="547"/>
      <c r="F63" s="547"/>
      <c r="G63" s="547"/>
      <c r="H63" s="547"/>
      <c r="I63" s="547"/>
      <c r="J63" s="303">
        <v>52</v>
      </c>
      <c r="K63" s="304">
        <f>K40+K58-K60</f>
        <v>26</v>
      </c>
      <c r="L63" s="304">
        <f>L40+L58-L60</f>
        <v>2198</v>
      </c>
      <c r="M63" s="305">
        <f>M40+M58-M60</f>
        <v>4930</v>
      </c>
    </row>
    <row r="64" spans="1:13" ht="15.75">
      <c r="A64" s="565" t="s">
        <v>312</v>
      </c>
      <c r="B64" s="566"/>
      <c r="C64" s="567"/>
      <c r="D64" s="510" t="s">
        <v>313</v>
      </c>
      <c r="E64" s="510"/>
      <c r="F64" s="510"/>
      <c r="G64" s="510"/>
      <c r="H64" s="510"/>
      <c r="I64" s="510"/>
      <c r="J64" s="281">
        <v>53</v>
      </c>
      <c r="K64" s="267">
        <v>54</v>
      </c>
      <c r="L64" s="267">
        <v>0</v>
      </c>
      <c r="M64" s="268">
        <v>0</v>
      </c>
    </row>
    <row r="65" spans="1:13" ht="15.75">
      <c r="A65" s="284" t="s">
        <v>314</v>
      </c>
      <c r="B65" s="508"/>
      <c r="C65" s="509"/>
      <c r="D65" s="510" t="s">
        <v>315</v>
      </c>
      <c r="E65" s="510"/>
      <c r="F65" s="510"/>
      <c r="G65" s="510"/>
      <c r="H65" s="510"/>
      <c r="I65" s="510"/>
      <c r="J65" s="281">
        <v>54</v>
      </c>
      <c r="K65" s="267">
        <v>0</v>
      </c>
      <c r="L65" s="267">
        <v>0</v>
      </c>
      <c r="M65" s="268">
        <v>0</v>
      </c>
    </row>
    <row r="66" spans="1:13" ht="15.75">
      <c r="A66" s="285" t="s">
        <v>316</v>
      </c>
      <c r="B66" s="554"/>
      <c r="C66" s="555"/>
      <c r="D66" s="556" t="s">
        <v>317</v>
      </c>
      <c r="E66" s="556"/>
      <c r="F66" s="556"/>
      <c r="G66" s="556"/>
      <c r="H66" s="556"/>
      <c r="I66" s="556"/>
      <c r="J66" s="306">
        <v>55</v>
      </c>
      <c r="K66" s="262">
        <f>SUM(K67:K68)</f>
        <v>0</v>
      </c>
      <c r="L66" s="262">
        <f>SUM(L67:L68)</f>
        <v>0</v>
      </c>
      <c r="M66" s="263">
        <f>SUM(M67:M68)</f>
        <v>0</v>
      </c>
    </row>
    <row r="67" spans="1:13" ht="15.75">
      <c r="A67" s="289" t="s">
        <v>316</v>
      </c>
      <c r="B67" s="530"/>
      <c r="C67" s="301">
        <v>1</v>
      </c>
      <c r="D67" s="515" t="s">
        <v>308</v>
      </c>
      <c r="E67" s="515"/>
      <c r="F67" s="515"/>
      <c r="G67" s="515"/>
      <c r="H67" s="515"/>
      <c r="I67" s="515"/>
      <c r="J67" s="291">
        <v>56</v>
      </c>
      <c r="K67" s="248">
        <v>0</v>
      </c>
      <c r="L67" s="248">
        <v>0</v>
      </c>
      <c r="M67" s="249">
        <v>0</v>
      </c>
    </row>
    <row r="68" spans="1:13" ht="15.75">
      <c r="A68" s="293" t="s">
        <v>316</v>
      </c>
      <c r="B68" s="531"/>
      <c r="C68" s="302">
        <v>2</v>
      </c>
      <c r="D68" s="515" t="s">
        <v>309</v>
      </c>
      <c r="E68" s="515"/>
      <c r="F68" s="515"/>
      <c r="G68" s="515"/>
      <c r="H68" s="515"/>
      <c r="I68" s="515"/>
      <c r="J68" s="291">
        <v>57</v>
      </c>
      <c r="K68" s="248">
        <v>0</v>
      </c>
      <c r="L68" s="248">
        <v>0</v>
      </c>
      <c r="M68" s="249">
        <v>0</v>
      </c>
    </row>
    <row r="69" spans="1:13" ht="15.75">
      <c r="A69" s="557" t="s">
        <v>273</v>
      </c>
      <c r="B69" s="558"/>
      <c r="C69" s="559"/>
      <c r="D69" s="529" t="s">
        <v>318</v>
      </c>
      <c r="E69" s="529"/>
      <c r="F69" s="529"/>
      <c r="G69" s="529"/>
      <c r="H69" s="529"/>
      <c r="I69" s="529"/>
      <c r="J69" s="298">
        <v>58</v>
      </c>
      <c r="K69" s="299">
        <f>K64-K65-K66</f>
        <v>54</v>
      </c>
      <c r="L69" s="299">
        <f>L64-L65-L66</f>
        <v>0</v>
      </c>
      <c r="M69" s="300">
        <f>M64-M65-M66</f>
        <v>0</v>
      </c>
    </row>
    <row r="70" spans="1:13" ht="15.75">
      <c r="A70" s="307" t="s">
        <v>319</v>
      </c>
      <c r="B70" s="560"/>
      <c r="C70" s="561"/>
      <c r="D70" s="515" t="s">
        <v>320</v>
      </c>
      <c r="E70" s="515"/>
      <c r="F70" s="515"/>
      <c r="G70" s="515"/>
      <c r="H70" s="515"/>
      <c r="I70" s="515"/>
      <c r="J70" s="291">
        <v>59</v>
      </c>
      <c r="K70" s="248">
        <v>0</v>
      </c>
      <c r="L70" s="248">
        <v>0</v>
      </c>
      <c r="M70" s="249">
        <v>0</v>
      </c>
    </row>
    <row r="71" spans="1:13" ht="15.75">
      <c r="A71" s="544" t="s">
        <v>321</v>
      </c>
      <c r="B71" s="545"/>
      <c r="C71" s="546"/>
      <c r="D71" s="547" t="s">
        <v>322</v>
      </c>
      <c r="E71" s="547"/>
      <c r="F71" s="547"/>
      <c r="G71" s="547"/>
      <c r="H71" s="547"/>
      <c r="I71" s="547"/>
      <c r="J71" s="303">
        <v>60</v>
      </c>
      <c r="K71" s="304">
        <f>K63+K69-K70</f>
        <v>80</v>
      </c>
      <c r="L71" s="304">
        <f>L63+L69-L70</f>
        <v>2198</v>
      </c>
      <c r="M71" s="305">
        <f>M63+M69-M70</f>
        <v>4930</v>
      </c>
    </row>
    <row r="72" spans="1:13" ht="28.5" customHeight="1" thickBot="1">
      <c r="A72" s="548" t="s">
        <v>323</v>
      </c>
      <c r="B72" s="549"/>
      <c r="C72" s="550"/>
      <c r="D72" s="551" t="s">
        <v>324</v>
      </c>
      <c r="E72" s="552"/>
      <c r="F72" s="552"/>
      <c r="G72" s="552"/>
      <c r="H72" s="552"/>
      <c r="I72" s="553"/>
      <c r="J72" s="308">
        <v>61</v>
      </c>
      <c r="K72" s="309">
        <f>K40+K58+K64-K65</f>
        <v>87</v>
      </c>
      <c r="L72" s="309">
        <f>L40+L58+L64-L65</f>
        <v>3279</v>
      </c>
      <c r="M72" s="310">
        <f>M40+M58+M64-M65</f>
        <v>6566</v>
      </c>
    </row>
  </sheetData>
  <mergeCells count="119">
    <mergeCell ref="J3:K3"/>
    <mergeCell ref="J4:L4"/>
    <mergeCell ref="B70:C70"/>
    <mergeCell ref="D70:I70"/>
    <mergeCell ref="A63:C63"/>
    <mergeCell ref="D63:I63"/>
    <mergeCell ref="A64:C64"/>
    <mergeCell ref="D64:I64"/>
    <mergeCell ref="B65:C65"/>
    <mergeCell ref="D65:I65"/>
    <mergeCell ref="D53:I53"/>
    <mergeCell ref="A54:C54"/>
    <mergeCell ref="D54:I54"/>
    <mergeCell ref="B55:C55"/>
    <mergeCell ref="D55:I55"/>
    <mergeCell ref="A56:C56"/>
    <mergeCell ref="D56:I56"/>
    <mergeCell ref="D47:I47"/>
    <mergeCell ref="D48:I48"/>
    <mergeCell ref="D49:I49"/>
    <mergeCell ref="D50:I50"/>
    <mergeCell ref="D51:I51"/>
    <mergeCell ref="A52:C52"/>
    <mergeCell ref="D52:I52"/>
    <mergeCell ref="A71:C71"/>
    <mergeCell ref="D71:I71"/>
    <mergeCell ref="A72:C72"/>
    <mergeCell ref="D72:I72"/>
    <mergeCell ref="B66:C66"/>
    <mergeCell ref="D66:I66"/>
    <mergeCell ref="B67:B68"/>
    <mergeCell ref="D67:I67"/>
    <mergeCell ref="D68:I68"/>
    <mergeCell ref="A69:C69"/>
    <mergeCell ref="D69:I69"/>
    <mergeCell ref="M58:M59"/>
    <mergeCell ref="B60:C60"/>
    <mergeCell ref="D60:I60"/>
    <mergeCell ref="B61:B62"/>
    <mergeCell ref="D61:I61"/>
    <mergeCell ref="D62:I62"/>
    <mergeCell ref="B57:C57"/>
    <mergeCell ref="D57:I57"/>
    <mergeCell ref="A58:C59"/>
    <mergeCell ref="K58:K59"/>
    <mergeCell ref="L58:L59"/>
    <mergeCell ref="D58:I59"/>
    <mergeCell ref="J58:J59"/>
    <mergeCell ref="B42:C42"/>
    <mergeCell ref="D42:I42"/>
    <mergeCell ref="D43:I43"/>
    <mergeCell ref="D44:I44"/>
    <mergeCell ref="D45:I45"/>
    <mergeCell ref="D46:I46"/>
    <mergeCell ref="B39:C39"/>
    <mergeCell ref="D39:I39"/>
    <mergeCell ref="A40:C40"/>
    <mergeCell ref="D40:I40"/>
    <mergeCell ref="A41:C41"/>
    <mergeCell ref="D41:I41"/>
    <mergeCell ref="A36:C36"/>
    <mergeCell ref="D36:I36"/>
    <mergeCell ref="B37:C37"/>
    <mergeCell ref="D37:I37"/>
    <mergeCell ref="A38:C38"/>
    <mergeCell ref="D38:I38"/>
    <mergeCell ref="L30:L31"/>
    <mergeCell ref="M30:M31"/>
    <mergeCell ref="D32:I32"/>
    <mergeCell ref="D33:I33"/>
    <mergeCell ref="A34:C35"/>
    <mergeCell ref="D34:I35"/>
    <mergeCell ref="J34:J35"/>
    <mergeCell ref="K34:K35"/>
    <mergeCell ref="L34:L35"/>
    <mergeCell ref="M34:M35"/>
    <mergeCell ref="D29:I29"/>
    <mergeCell ref="B30:C30"/>
    <mergeCell ref="D30:I31"/>
    <mergeCell ref="J30:J31"/>
    <mergeCell ref="K30:K31"/>
    <mergeCell ref="B25:C25"/>
    <mergeCell ref="D25:I25"/>
    <mergeCell ref="B26:C26"/>
    <mergeCell ref="D26:I26"/>
    <mergeCell ref="A27:C27"/>
    <mergeCell ref="D27:I27"/>
    <mergeCell ref="D24:I24"/>
    <mergeCell ref="B16:C16"/>
    <mergeCell ref="D16:I16"/>
    <mergeCell ref="B17:B18"/>
    <mergeCell ref="D17:I17"/>
    <mergeCell ref="D18:I18"/>
    <mergeCell ref="A19:C19"/>
    <mergeCell ref="D19:I19"/>
    <mergeCell ref="D28:I28"/>
    <mergeCell ref="B20:C20"/>
    <mergeCell ref="D20:I20"/>
    <mergeCell ref="B21:B24"/>
    <mergeCell ref="D21:I21"/>
    <mergeCell ref="D22:I22"/>
    <mergeCell ref="D23:I23"/>
    <mergeCell ref="E3:H3"/>
    <mergeCell ref="E4:H4"/>
    <mergeCell ref="E5:H5"/>
    <mergeCell ref="A11:C11"/>
    <mergeCell ref="D11:I11"/>
    <mergeCell ref="A12:C12"/>
    <mergeCell ref="D12:I12"/>
    <mergeCell ref="D13:I13"/>
    <mergeCell ref="A14:B15"/>
    <mergeCell ref="D14:I14"/>
    <mergeCell ref="D15:I15"/>
    <mergeCell ref="A9:C9"/>
    <mergeCell ref="D9:I9"/>
    <mergeCell ref="B10:C10"/>
    <mergeCell ref="D10:I10"/>
    <mergeCell ref="D8:I8"/>
    <mergeCell ref="A8:C8"/>
  </mergeCells>
  <pageMargins left="0.7" right="0.7" top="0.75" bottom="0.75" header="0.3" footer="0.3"/>
  <pageSetup paperSize="9" orientation="portrait" horizontalDpi="180" verticalDpi="180" r:id="rId1"/>
  <legacyDrawing r:id="rId2"/>
  <controls>
    <control shapeId="4097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3"/>
  <dimension ref="A1:N46"/>
  <sheetViews>
    <sheetView workbookViewId="0">
      <selection activeCell="G7" sqref="G7"/>
    </sheetView>
  </sheetViews>
  <sheetFormatPr defaultRowHeight="15"/>
  <cols>
    <col min="1" max="1" width="4.7109375" style="1" bestFit="1" customWidth="1"/>
    <col min="2" max="2" width="4" style="1" bestFit="1" customWidth="1"/>
    <col min="3" max="3" width="2" style="1" bestFit="1" customWidth="1"/>
    <col min="4" max="4" width="13.140625" style="1" customWidth="1"/>
    <col min="5" max="7" width="9.140625" style="1"/>
    <col min="8" max="8" width="14" style="1" customWidth="1"/>
    <col min="9" max="10" width="6.85546875" style="1" bestFit="1" customWidth="1"/>
    <col min="11" max="11" width="7.28515625" style="1" bestFit="1" customWidth="1"/>
    <col min="12" max="16384" width="9.140625" style="1"/>
  </cols>
  <sheetData>
    <row r="1" spans="1:11">
      <c r="A1" s="101"/>
      <c r="B1" s="102"/>
      <c r="C1" s="102"/>
      <c r="D1" s="102"/>
      <c r="E1" s="102"/>
      <c r="F1" s="102"/>
      <c r="G1" s="102"/>
      <c r="H1" s="102"/>
      <c r="I1" s="102"/>
      <c r="J1" s="102"/>
      <c r="K1" s="103"/>
    </row>
    <row r="2" spans="1:11">
      <c r="A2" s="104"/>
      <c r="B2" s="9"/>
      <c r="C2" s="9"/>
      <c r="D2" s="9"/>
      <c r="E2" s="9"/>
      <c r="F2" s="9"/>
      <c r="G2" s="9"/>
      <c r="H2" s="9"/>
      <c r="I2" s="9"/>
      <c r="J2" s="9"/>
      <c r="K2" s="105"/>
    </row>
    <row r="3" spans="1:11" ht="15.75">
      <c r="A3" s="104"/>
      <c r="B3" s="9"/>
      <c r="C3" s="9"/>
      <c r="E3" s="408" t="s">
        <v>460</v>
      </c>
      <c r="F3" s="408"/>
      <c r="G3" s="408"/>
      <c r="H3" s="408"/>
      <c r="I3" s="407" t="s">
        <v>456</v>
      </c>
      <c r="J3" s="407"/>
      <c r="K3" s="105"/>
    </row>
    <row r="4" spans="1:11">
      <c r="A4" s="104"/>
      <c r="B4" s="9"/>
      <c r="C4" s="9"/>
      <c r="D4" s="9"/>
      <c r="E4" s="406" t="s">
        <v>461</v>
      </c>
      <c r="F4" s="406"/>
      <c r="G4" s="406"/>
      <c r="H4" s="406"/>
      <c r="I4" s="409" t="s">
        <v>457</v>
      </c>
      <c r="J4" s="409"/>
      <c r="K4" s="109"/>
    </row>
    <row r="5" spans="1:11">
      <c r="A5" s="104"/>
      <c r="B5" s="9"/>
      <c r="C5" s="9"/>
      <c r="D5" s="9"/>
      <c r="E5" s="406" t="s">
        <v>462</v>
      </c>
      <c r="F5" s="406"/>
      <c r="G5" s="406"/>
      <c r="H5" s="406"/>
      <c r="I5" s="9"/>
      <c r="J5" s="9"/>
      <c r="K5" s="105"/>
    </row>
    <row r="6" spans="1:11">
      <c r="A6" s="104"/>
      <c r="B6" s="9"/>
      <c r="C6" s="9"/>
      <c r="D6" s="9"/>
      <c r="E6" s="9"/>
      <c r="F6" s="343"/>
      <c r="G6" s="9"/>
      <c r="H6" s="9"/>
      <c r="I6" s="9"/>
      <c r="J6" s="9"/>
      <c r="K6" s="105"/>
    </row>
    <row r="7" spans="1:11" ht="15.75" thickBot="1">
      <c r="A7" s="104"/>
      <c r="B7" s="9"/>
      <c r="C7" s="9"/>
      <c r="D7" s="9"/>
      <c r="E7" s="9"/>
      <c r="F7" s="9"/>
      <c r="G7" s="110"/>
      <c r="H7" s="9"/>
      <c r="I7" s="9"/>
      <c r="J7" s="9"/>
      <c r="K7" s="105"/>
    </row>
    <row r="8" spans="1:11" ht="16.5" thickBot="1">
      <c r="A8" s="344" t="s">
        <v>453</v>
      </c>
      <c r="B8" s="602" t="s">
        <v>464</v>
      </c>
      <c r="C8" s="602"/>
      <c r="D8" s="602"/>
      <c r="E8" s="602"/>
      <c r="F8" s="602"/>
      <c r="G8" s="602"/>
      <c r="H8" s="602"/>
      <c r="I8" s="311">
        <v>2007</v>
      </c>
      <c r="J8" s="312">
        <v>2008</v>
      </c>
      <c r="K8" s="313">
        <v>2009</v>
      </c>
    </row>
    <row r="9" spans="1:11" ht="30.75" customHeight="1" thickBot="1">
      <c r="A9" s="314" t="s">
        <v>304</v>
      </c>
      <c r="B9" s="578" t="s">
        <v>325</v>
      </c>
      <c r="C9" s="579"/>
      <c r="D9" s="579"/>
      <c r="E9" s="579"/>
      <c r="F9" s="579"/>
      <c r="G9" s="579"/>
      <c r="H9" s="580"/>
      <c r="I9" s="315">
        <f>(248+145)*2.34</f>
        <v>919.61999999999989</v>
      </c>
      <c r="J9" s="315">
        <f>Rozvaha!I66</f>
        <v>679</v>
      </c>
      <c r="K9" s="316">
        <f>Rozvaha!J66</f>
        <v>2128</v>
      </c>
    </row>
    <row r="10" spans="1:11" ht="15.75">
      <c r="A10" s="586" t="s">
        <v>326</v>
      </c>
      <c r="B10" s="587"/>
      <c r="C10" s="587"/>
      <c r="D10" s="587"/>
      <c r="E10" s="587"/>
      <c r="F10" s="587"/>
      <c r="G10" s="587"/>
      <c r="H10" s="587"/>
      <c r="I10" s="587"/>
      <c r="J10" s="587"/>
      <c r="K10" s="588"/>
    </row>
    <row r="11" spans="1:11" ht="15.75">
      <c r="A11" s="317" t="s">
        <v>327</v>
      </c>
      <c r="B11" s="318"/>
      <c r="C11" s="318"/>
      <c r="D11" s="570" t="s">
        <v>328</v>
      </c>
      <c r="E11" s="571"/>
      <c r="F11" s="571"/>
      <c r="G11" s="571"/>
      <c r="H11" s="571"/>
      <c r="I11" s="319">
        <f>VZZ!K72</f>
        <v>87</v>
      </c>
      <c r="J11" s="319">
        <f>VZZ!L72</f>
        <v>3279</v>
      </c>
      <c r="K11" s="320">
        <f>VZZ!M72</f>
        <v>6566</v>
      </c>
    </row>
    <row r="12" spans="1:11" ht="15.75">
      <c r="A12" s="317" t="s">
        <v>2</v>
      </c>
      <c r="B12" s="318">
        <v>1</v>
      </c>
      <c r="C12" s="318"/>
      <c r="D12" s="570" t="s">
        <v>329</v>
      </c>
      <c r="E12" s="571"/>
      <c r="F12" s="571"/>
      <c r="G12" s="571"/>
      <c r="H12" s="571"/>
      <c r="I12" s="319">
        <f>SUM(I13:I18)</f>
        <v>5108</v>
      </c>
      <c r="J12" s="319">
        <f t="shared" ref="J12:K12" si="0">SUM(J13:J18)</f>
        <v>4495</v>
      </c>
      <c r="K12" s="320">
        <f t="shared" si="0"/>
        <v>4968</v>
      </c>
    </row>
    <row r="13" spans="1:11" ht="30.75" customHeight="1">
      <c r="A13" s="317" t="s">
        <v>2</v>
      </c>
      <c r="B13" s="318">
        <v>1</v>
      </c>
      <c r="C13" s="318">
        <v>1</v>
      </c>
      <c r="D13" s="572" t="s">
        <v>330</v>
      </c>
      <c r="E13" s="573"/>
      <c r="F13" s="573"/>
      <c r="G13" s="573"/>
      <c r="H13" s="574"/>
      <c r="I13" s="321">
        <f>VZZ!K26</f>
        <v>5108</v>
      </c>
      <c r="J13" s="321">
        <f>VZZ!L26</f>
        <v>4495</v>
      </c>
      <c r="K13" s="322">
        <f>VZZ!M26</f>
        <v>4521</v>
      </c>
    </row>
    <row r="14" spans="1:11" ht="15.75">
      <c r="A14" s="317" t="s">
        <v>2</v>
      </c>
      <c r="B14" s="318">
        <v>1</v>
      </c>
      <c r="C14" s="318">
        <v>2</v>
      </c>
      <c r="D14" s="581" t="s">
        <v>331</v>
      </c>
      <c r="E14" s="582"/>
      <c r="F14" s="582"/>
      <c r="G14" s="582"/>
      <c r="H14" s="582"/>
      <c r="I14" s="323">
        <v>0</v>
      </c>
      <c r="J14" s="323">
        <f>Rozvaha!J95-Rozvaha!I95</f>
        <v>0</v>
      </c>
      <c r="K14" s="324">
        <f>Rozvaha!K95-Rozvaha!J95</f>
        <v>447</v>
      </c>
    </row>
    <row r="15" spans="1:11" ht="15.75">
      <c r="A15" s="317" t="s">
        <v>2</v>
      </c>
      <c r="B15" s="318">
        <v>1</v>
      </c>
      <c r="C15" s="318">
        <v>3</v>
      </c>
      <c r="D15" s="581" t="s">
        <v>332</v>
      </c>
      <c r="E15" s="582"/>
      <c r="F15" s="582"/>
      <c r="G15" s="582"/>
      <c r="H15" s="582"/>
      <c r="I15" s="321">
        <f>-VZZ!K28+VZZ!K32</f>
        <v>0</v>
      </c>
      <c r="J15" s="321">
        <f>-VZZ!L28+VZZ!L32</f>
        <v>0</v>
      </c>
      <c r="K15" s="322">
        <f>-VZZ!M28+VZZ!M32</f>
        <v>0</v>
      </c>
    </row>
    <row r="16" spans="1:11" ht="15.75">
      <c r="A16" s="317" t="s">
        <v>2</v>
      </c>
      <c r="B16" s="318">
        <v>1</v>
      </c>
      <c r="C16" s="318">
        <v>4</v>
      </c>
      <c r="D16" s="581" t="s">
        <v>333</v>
      </c>
      <c r="E16" s="582"/>
      <c r="F16" s="582"/>
      <c r="G16" s="582"/>
      <c r="H16" s="582"/>
      <c r="I16" s="321">
        <f>VZZ!K43</f>
        <v>0</v>
      </c>
      <c r="J16" s="321">
        <f>VZZ!L43</f>
        <v>0</v>
      </c>
      <c r="K16" s="322">
        <f>VZZ!M29</f>
        <v>0</v>
      </c>
    </row>
    <row r="17" spans="1:14" ht="30.75" customHeight="1">
      <c r="A17" s="317" t="s">
        <v>2</v>
      </c>
      <c r="B17" s="318">
        <v>1</v>
      </c>
      <c r="C17" s="318">
        <v>5</v>
      </c>
      <c r="D17" s="583" t="s">
        <v>334</v>
      </c>
      <c r="E17" s="584"/>
      <c r="F17" s="584"/>
      <c r="G17" s="584"/>
      <c r="H17" s="585"/>
      <c r="I17" s="321">
        <f>VZZ!K53-VZZ!K52</f>
        <v>0</v>
      </c>
      <c r="J17" s="321">
        <f>VZZ!L53-VZZ!L52</f>
        <v>0</v>
      </c>
      <c r="K17" s="322">
        <f>VZZ!M30</f>
        <v>0</v>
      </c>
    </row>
    <row r="18" spans="1:14" ht="17.25" customHeight="1">
      <c r="A18" s="317" t="s">
        <v>2</v>
      </c>
      <c r="B18" s="318">
        <v>1</v>
      </c>
      <c r="C18" s="318">
        <v>6</v>
      </c>
      <c r="D18" s="581" t="s">
        <v>335</v>
      </c>
      <c r="E18" s="582"/>
      <c r="F18" s="582"/>
      <c r="G18" s="582"/>
      <c r="H18" s="582"/>
      <c r="I18" s="321">
        <v>0</v>
      </c>
      <c r="J18" s="321">
        <v>0</v>
      </c>
      <c r="K18" s="322">
        <v>0</v>
      </c>
    </row>
    <row r="19" spans="1:14" ht="30.75" customHeight="1">
      <c r="A19" s="325" t="s">
        <v>2</v>
      </c>
      <c r="B19" s="326" t="s">
        <v>273</v>
      </c>
      <c r="C19" s="326"/>
      <c r="D19" s="575" t="s">
        <v>336</v>
      </c>
      <c r="E19" s="576"/>
      <c r="F19" s="576"/>
      <c r="G19" s="576"/>
      <c r="H19" s="577"/>
      <c r="I19" s="327">
        <f>I11+I12</f>
        <v>5195</v>
      </c>
      <c r="J19" s="327">
        <f t="shared" ref="J19:K19" si="1">J11+J12</f>
        <v>7774</v>
      </c>
      <c r="K19" s="328">
        <f t="shared" si="1"/>
        <v>11534</v>
      </c>
    </row>
    <row r="20" spans="1:14" ht="15.75">
      <c r="A20" s="317" t="s">
        <v>2</v>
      </c>
      <c r="B20" s="318">
        <v>2</v>
      </c>
      <c r="C20" s="318"/>
      <c r="D20" s="570" t="s">
        <v>337</v>
      </c>
      <c r="E20" s="571"/>
      <c r="F20" s="571"/>
      <c r="G20" s="571"/>
      <c r="H20" s="571"/>
      <c r="I20" s="319">
        <f>SUM(I21:I23)</f>
        <v>-3029.6800000000003</v>
      </c>
      <c r="J20" s="319">
        <f>SUM(J21:J23)</f>
        <v>-524</v>
      </c>
      <c r="K20" s="320">
        <f>SUM(K21:K23)</f>
        <v>998</v>
      </c>
    </row>
    <row r="21" spans="1:14" ht="28.5" customHeight="1">
      <c r="A21" s="329" t="s">
        <v>2</v>
      </c>
      <c r="B21" s="330">
        <v>2</v>
      </c>
      <c r="C21" s="330">
        <v>1</v>
      </c>
      <c r="D21" s="572" t="s">
        <v>338</v>
      </c>
      <c r="E21" s="573"/>
      <c r="F21" s="573"/>
      <c r="G21" s="573"/>
      <c r="H21" s="574"/>
      <c r="I21" s="331">
        <f>((1005+219+39)*2.34)-(Rozvaha!I47+Rozvaha!I56+Rozvaha!I71)</f>
        <v>-139.58000000000038</v>
      </c>
      <c r="J21" s="331">
        <f>Rozvaha!I47-Rozvaha!J47+Rozvaha!I56-Rozvaha!J56+Rozvaha!I71-Rozvaha!J71</f>
        <v>-2064</v>
      </c>
      <c r="K21" s="332">
        <f>Rozvaha!J47-Rozvaha!K47+Rozvaha!J56-Rozvaha!K56+Rozvaha!J71-Rozvaha!K71</f>
        <v>-3042</v>
      </c>
    </row>
    <row r="22" spans="1:14" ht="30.75" customHeight="1">
      <c r="A22" s="329" t="s">
        <v>2</v>
      </c>
      <c r="B22" s="330">
        <v>2</v>
      </c>
      <c r="C22" s="330">
        <v>2</v>
      </c>
      <c r="D22" s="572" t="s">
        <v>339</v>
      </c>
      <c r="E22" s="573"/>
      <c r="F22" s="573"/>
      <c r="G22" s="573"/>
      <c r="H22" s="574"/>
      <c r="I22" s="331">
        <f>(Rozvaha!I111+Rozvaha!I123+Rozvaha!I127)-((1871+783+341+154+253+39)*2.34)</f>
        <v>-2489.9399999999996</v>
      </c>
      <c r="J22" s="331">
        <f>Rozvaha!J111-Rozvaha!I111+Rozvaha!J123-Rozvaha!I123+Rozvaha!J127-Rozvaha!I127</f>
        <v>2459</v>
      </c>
      <c r="K22" s="332">
        <f>Rozvaha!K111-Rozvaha!J111+Rozvaha!K123-Rozvaha!J123+Rozvaha!K127-Rozvaha!J127</f>
        <v>7499</v>
      </c>
    </row>
    <row r="23" spans="1:14" ht="15.75">
      <c r="A23" s="317" t="s">
        <v>2</v>
      </c>
      <c r="B23" s="318">
        <v>2</v>
      </c>
      <c r="C23" s="318">
        <v>3</v>
      </c>
      <c r="D23" s="570" t="s">
        <v>340</v>
      </c>
      <c r="E23" s="571"/>
      <c r="F23" s="571"/>
      <c r="G23" s="571"/>
      <c r="H23" s="571"/>
      <c r="I23" s="321">
        <f>((551+424+1)*2.34)-Rozvaha!I40</f>
        <v>-400.16000000000031</v>
      </c>
      <c r="J23" s="321">
        <f>Rozvaha!I40-Rozvaha!J40</f>
        <v>-919</v>
      </c>
      <c r="K23" s="322">
        <f>Rozvaha!J40-Rozvaha!K40</f>
        <v>-3459</v>
      </c>
    </row>
    <row r="24" spans="1:14" ht="30.75" customHeight="1">
      <c r="A24" s="325" t="s">
        <v>2</v>
      </c>
      <c r="B24" s="326" t="s">
        <v>310</v>
      </c>
      <c r="C24" s="326"/>
      <c r="D24" s="589" t="s">
        <v>341</v>
      </c>
      <c r="E24" s="590"/>
      <c r="F24" s="590"/>
      <c r="G24" s="590"/>
      <c r="H24" s="591"/>
      <c r="I24" s="327">
        <f>I19+I20</f>
        <v>2165.3199999999997</v>
      </c>
      <c r="J24" s="327">
        <f t="shared" ref="J24:K24" si="2">J19+J20</f>
        <v>7250</v>
      </c>
      <c r="K24" s="328">
        <f t="shared" si="2"/>
        <v>12532</v>
      </c>
    </row>
    <row r="25" spans="1:14" ht="15.75">
      <c r="A25" s="317" t="s">
        <v>2</v>
      </c>
      <c r="B25" s="318">
        <v>3</v>
      </c>
      <c r="C25" s="318"/>
      <c r="D25" s="570" t="s">
        <v>342</v>
      </c>
      <c r="E25" s="571"/>
      <c r="F25" s="571"/>
      <c r="G25" s="571"/>
      <c r="H25" s="571"/>
      <c r="I25" s="321">
        <f>-VZZ!K53</f>
        <v>0</v>
      </c>
      <c r="J25" s="321">
        <f>-VZZ!L53</f>
        <v>0</v>
      </c>
      <c r="K25" s="322">
        <f>-VZZ!M53</f>
        <v>0</v>
      </c>
    </row>
    <row r="26" spans="1:14" ht="15.75">
      <c r="A26" s="317" t="s">
        <v>2</v>
      </c>
      <c r="B26" s="318">
        <v>4</v>
      </c>
      <c r="C26" s="318"/>
      <c r="D26" s="570" t="s">
        <v>343</v>
      </c>
      <c r="E26" s="571"/>
      <c r="F26" s="571"/>
      <c r="G26" s="571"/>
      <c r="H26" s="571"/>
      <c r="I26" s="321">
        <f>VZZ!K52</f>
        <v>0</v>
      </c>
      <c r="J26" s="321">
        <f>VZZ!L52</f>
        <v>0</v>
      </c>
      <c r="K26" s="322">
        <f>VZZ!M52</f>
        <v>0</v>
      </c>
    </row>
    <row r="27" spans="1:14" ht="30.75" customHeight="1">
      <c r="A27" s="317" t="s">
        <v>2</v>
      </c>
      <c r="B27" s="318">
        <v>5</v>
      </c>
      <c r="C27" s="318"/>
      <c r="D27" s="572" t="s">
        <v>344</v>
      </c>
      <c r="E27" s="573"/>
      <c r="F27" s="573"/>
      <c r="G27" s="573"/>
      <c r="H27" s="574"/>
      <c r="I27" s="321">
        <f>-VZZ!K60</f>
        <v>-7</v>
      </c>
      <c r="J27" s="321">
        <f>-VZZ!L60</f>
        <v>-1081</v>
      </c>
      <c r="K27" s="322">
        <f>-VZZ!M60</f>
        <v>-1636</v>
      </c>
    </row>
    <row r="28" spans="1:14" ht="30.75" customHeight="1">
      <c r="A28" s="317" t="s">
        <v>2</v>
      </c>
      <c r="B28" s="318">
        <v>6</v>
      </c>
      <c r="C28" s="318"/>
      <c r="D28" s="572" t="s">
        <v>345</v>
      </c>
      <c r="E28" s="573"/>
      <c r="F28" s="573"/>
      <c r="G28" s="573"/>
      <c r="H28" s="574"/>
      <c r="I28" s="321">
        <v>0</v>
      </c>
      <c r="J28" s="321">
        <f>VZZ!L69</f>
        <v>0</v>
      </c>
      <c r="K28" s="322">
        <f>VZZ!M69</f>
        <v>0</v>
      </c>
    </row>
    <row r="29" spans="1:14" ht="15.75">
      <c r="A29" s="325" t="s">
        <v>2</v>
      </c>
      <c r="B29" s="326" t="s">
        <v>321</v>
      </c>
      <c r="C29" s="326"/>
      <c r="D29" s="592" t="s">
        <v>346</v>
      </c>
      <c r="E29" s="593"/>
      <c r="F29" s="593"/>
      <c r="G29" s="593"/>
      <c r="H29" s="593"/>
      <c r="I29" s="327">
        <f>SUM(I24:I28)</f>
        <v>2158.3199999999997</v>
      </c>
      <c r="J29" s="327">
        <f t="shared" ref="J29:K29" si="3">SUM(J24:J28)</f>
        <v>6169</v>
      </c>
      <c r="K29" s="328">
        <f t="shared" si="3"/>
        <v>10896</v>
      </c>
    </row>
    <row r="30" spans="1:14" ht="15.75">
      <c r="A30" s="594" t="s">
        <v>347</v>
      </c>
      <c r="B30" s="595"/>
      <c r="C30" s="595"/>
      <c r="D30" s="595"/>
      <c r="E30" s="595"/>
      <c r="F30" s="595"/>
      <c r="G30" s="595"/>
      <c r="H30" s="595"/>
      <c r="I30" s="595"/>
      <c r="J30" s="595"/>
      <c r="K30" s="596"/>
    </row>
    <row r="31" spans="1:14" ht="15.75">
      <c r="A31" s="317" t="s">
        <v>5</v>
      </c>
      <c r="B31" s="318">
        <v>1</v>
      </c>
      <c r="C31" s="333"/>
      <c r="D31" s="570" t="s">
        <v>348</v>
      </c>
      <c r="E31" s="570"/>
      <c r="F31" s="570"/>
      <c r="G31" s="570"/>
      <c r="H31" s="570"/>
      <c r="I31" s="321">
        <f>(6756*2.34)-Rozvaha!I11-VZZ!K26</f>
        <v>-362.96000000000095</v>
      </c>
      <c r="J31" s="321">
        <f>Rozvaha!I11-Rozvaha!J11-VZZ!L26</f>
        <v>-3408</v>
      </c>
      <c r="K31" s="322">
        <f>Rozvaha!J11-Rozvaha!K11-VZZ!M26</f>
        <v>-10361</v>
      </c>
      <c r="L31" s="107"/>
      <c r="M31" s="107"/>
      <c r="N31" s="107"/>
    </row>
    <row r="32" spans="1:14" ht="15.75">
      <c r="A32" s="317" t="s">
        <v>5</v>
      </c>
      <c r="B32" s="318">
        <v>2</v>
      </c>
      <c r="C32" s="333"/>
      <c r="D32" s="570" t="s">
        <v>349</v>
      </c>
      <c r="E32" s="570"/>
      <c r="F32" s="570"/>
      <c r="G32" s="570"/>
      <c r="H32" s="570"/>
      <c r="I32" s="321">
        <f>VZZ!K28-VZZ!K32</f>
        <v>0</v>
      </c>
      <c r="J32" s="321">
        <f>VZZ!L28-VZZ!L32</f>
        <v>0</v>
      </c>
      <c r="K32" s="322">
        <f>VZZ!M28-VZZ!M32</f>
        <v>0</v>
      </c>
    </row>
    <row r="33" spans="1:14" ht="15.75">
      <c r="A33" s="317" t="s">
        <v>5</v>
      </c>
      <c r="B33" s="318">
        <v>3</v>
      </c>
      <c r="C33" s="333"/>
      <c r="D33" s="570" t="s">
        <v>350</v>
      </c>
      <c r="E33" s="570"/>
      <c r="F33" s="570"/>
      <c r="G33" s="570"/>
      <c r="H33" s="570"/>
      <c r="I33" s="321">
        <v>0</v>
      </c>
      <c r="J33" s="321">
        <v>-4</v>
      </c>
      <c r="K33" s="322">
        <v>2</v>
      </c>
    </row>
    <row r="34" spans="1:14" ht="15.75">
      <c r="A34" s="325" t="s">
        <v>5</v>
      </c>
      <c r="B34" s="326" t="s">
        <v>321</v>
      </c>
      <c r="C34" s="334"/>
      <c r="D34" s="592" t="s">
        <v>351</v>
      </c>
      <c r="E34" s="593"/>
      <c r="F34" s="593"/>
      <c r="G34" s="593"/>
      <c r="H34" s="593"/>
      <c r="I34" s="327">
        <f>SUM(I31:I33)</f>
        <v>-362.96000000000095</v>
      </c>
      <c r="J34" s="327">
        <f t="shared" ref="J34:K34" si="4">SUM(J31:J33)</f>
        <v>-3412</v>
      </c>
      <c r="K34" s="328">
        <f t="shared" si="4"/>
        <v>-10359</v>
      </c>
    </row>
    <row r="35" spans="1:14" ht="15.75">
      <c r="A35" s="594" t="s">
        <v>352</v>
      </c>
      <c r="B35" s="595"/>
      <c r="C35" s="595"/>
      <c r="D35" s="595"/>
      <c r="E35" s="595"/>
      <c r="F35" s="595"/>
      <c r="G35" s="595"/>
      <c r="H35" s="595"/>
      <c r="I35" s="595"/>
      <c r="J35" s="595"/>
      <c r="K35" s="596"/>
    </row>
    <row r="36" spans="1:14" ht="15.75">
      <c r="A36" s="335" t="s">
        <v>65</v>
      </c>
      <c r="B36" s="333">
        <v>1</v>
      </c>
      <c r="C36" s="333"/>
      <c r="D36" s="570" t="s">
        <v>353</v>
      </c>
      <c r="E36" s="571"/>
      <c r="F36" s="571"/>
      <c r="G36" s="571"/>
      <c r="H36" s="571"/>
      <c r="I36" s="321">
        <f>Rozvaha!I100-(2664*2.34)</f>
        <v>-2035.7599999999993</v>
      </c>
      <c r="J36" s="321">
        <f>Rozvaha!J100-Rozvaha!I100</f>
        <v>-1308</v>
      </c>
      <c r="K36" s="322">
        <f>Rozvaha!K100-Rozvaha!J100</f>
        <v>-597</v>
      </c>
      <c r="L36" s="107"/>
      <c r="M36" s="107"/>
      <c r="N36" s="107"/>
    </row>
    <row r="37" spans="1:14" ht="15.75">
      <c r="A37" s="335" t="s">
        <v>65</v>
      </c>
      <c r="B37" s="333">
        <v>2</v>
      </c>
      <c r="C37" s="333">
        <v>1</v>
      </c>
      <c r="D37" s="572" t="s">
        <v>354</v>
      </c>
      <c r="E37" s="573"/>
      <c r="F37" s="573"/>
      <c r="G37" s="573"/>
      <c r="H37" s="574"/>
      <c r="I37" s="319">
        <f>SUM(I38:I43)</f>
        <v>0</v>
      </c>
      <c r="J37" s="319">
        <f t="shared" ref="J37:K37" si="5">SUM(J38:J43)</f>
        <v>0</v>
      </c>
      <c r="K37" s="320">
        <f t="shared" si="5"/>
        <v>0</v>
      </c>
    </row>
    <row r="38" spans="1:14" ht="30.75" customHeight="1">
      <c r="A38" s="335" t="s">
        <v>65</v>
      </c>
      <c r="B38" s="333">
        <v>2</v>
      </c>
      <c r="C38" s="333">
        <v>2</v>
      </c>
      <c r="D38" s="572" t="s">
        <v>355</v>
      </c>
      <c r="E38" s="573"/>
      <c r="F38" s="573"/>
      <c r="G38" s="573"/>
      <c r="H38" s="574"/>
      <c r="I38" s="321">
        <v>0</v>
      </c>
      <c r="J38" s="321">
        <v>0</v>
      </c>
      <c r="K38" s="322">
        <v>0</v>
      </c>
    </row>
    <row r="39" spans="1:14" ht="15" customHeight="1">
      <c r="A39" s="335" t="s">
        <v>65</v>
      </c>
      <c r="B39" s="333">
        <v>2</v>
      </c>
      <c r="C39" s="333">
        <v>3</v>
      </c>
      <c r="D39" s="581" t="s">
        <v>356</v>
      </c>
      <c r="E39" s="582"/>
      <c r="F39" s="582"/>
      <c r="G39" s="582"/>
      <c r="H39" s="582"/>
      <c r="I39" s="321">
        <f>-VZZ!K70</f>
        <v>0</v>
      </c>
      <c r="J39" s="321">
        <f>-VZZ!L70</f>
        <v>0</v>
      </c>
      <c r="K39" s="322">
        <f>-VZZ!M70</f>
        <v>0</v>
      </c>
    </row>
    <row r="40" spans="1:14" ht="15.75" customHeight="1">
      <c r="A40" s="335" t="s">
        <v>65</v>
      </c>
      <c r="B40" s="333">
        <v>2</v>
      </c>
      <c r="C40" s="333">
        <v>4</v>
      </c>
      <c r="D40" s="572" t="s">
        <v>357</v>
      </c>
      <c r="E40" s="573"/>
      <c r="F40" s="573"/>
      <c r="G40" s="573"/>
      <c r="H40" s="574"/>
      <c r="I40" s="321">
        <v>0</v>
      </c>
      <c r="J40" s="321">
        <v>0</v>
      </c>
      <c r="K40" s="322">
        <v>0</v>
      </c>
    </row>
    <row r="41" spans="1:14" ht="15.75">
      <c r="A41" s="335" t="s">
        <v>65</v>
      </c>
      <c r="B41" s="333">
        <v>2</v>
      </c>
      <c r="C41" s="333">
        <v>5</v>
      </c>
      <c r="D41" s="581" t="s">
        <v>358</v>
      </c>
      <c r="E41" s="582"/>
      <c r="F41" s="582"/>
      <c r="G41" s="582"/>
      <c r="H41" s="582"/>
      <c r="I41" s="321">
        <v>0</v>
      </c>
      <c r="J41" s="321">
        <f>Rozvaha!J81-Rozvaha!I81+Rozvaha!J86-Rozvaha!I86</f>
        <v>0</v>
      </c>
      <c r="K41" s="322">
        <f>Rozvaha!K81-Rozvaha!J81+Rozvaha!K86-Rozvaha!J86</f>
        <v>0</v>
      </c>
    </row>
    <row r="42" spans="1:14" ht="15.75">
      <c r="A42" s="335" t="s">
        <v>65</v>
      </c>
      <c r="B42" s="333">
        <v>2</v>
      </c>
      <c r="C42" s="333">
        <v>6</v>
      </c>
      <c r="D42" s="581" t="s">
        <v>359</v>
      </c>
      <c r="E42" s="582"/>
      <c r="F42" s="582"/>
      <c r="G42" s="582"/>
      <c r="H42" s="582"/>
      <c r="I42" s="321">
        <f>Rozvaha!I81-0+Rozvaha!I86-0</f>
        <v>0</v>
      </c>
      <c r="J42" s="321">
        <f>Rozvaha!J81-Rozvaha!I81+Rozvaha!J86-Rozvaha!I86</f>
        <v>0</v>
      </c>
      <c r="K42" s="322">
        <f>Rozvaha!K81-Rozvaha!J81+Rozvaha!K86-Rozvaha!J86</f>
        <v>0</v>
      </c>
    </row>
    <row r="43" spans="1:14" ht="30.75" customHeight="1">
      <c r="A43" s="335" t="s">
        <v>65</v>
      </c>
      <c r="B43" s="333">
        <v>2</v>
      </c>
      <c r="C43" s="333">
        <v>7</v>
      </c>
      <c r="D43" s="581" t="s">
        <v>360</v>
      </c>
      <c r="E43" s="582"/>
      <c r="F43" s="582"/>
      <c r="G43" s="582"/>
      <c r="H43" s="582"/>
      <c r="I43" s="321">
        <v>0</v>
      </c>
      <c r="J43" s="321">
        <v>0</v>
      </c>
      <c r="K43" s="322">
        <v>0</v>
      </c>
    </row>
    <row r="44" spans="1:14" ht="15.75">
      <c r="A44" s="336" t="s">
        <v>65</v>
      </c>
      <c r="B44" s="334" t="s">
        <v>321</v>
      </c>
      <c r="C44" s="334"/>
      <c r="D44" s="592" t="s">
        <v>361</v>
      </c>
      <c r="E44" s="593"/>
      <c r="F44" s="593"/>
      <c r="G44" s="593"/>
      <c r="H44" s="593"/>
      <c r="I44" s="327">
        <f>I36+I37</f>
        <v>-2035.7599999999993</v>
      </c>
      <c r="J44" s="327">
        <f t="shared" ref="J44:K44" si="6">J36+J37</f>
        <v>-1308</v>
      </c>
      <c r="K44" s="328">
        <f t="shared" si="6"/>
        <v>-597</v>
      </c>
    </row>
    <row r="45" spans="1:14" ht="15.75">
      <c r="A45" s="337" t="s">
        <v>262</v>
      </c>
      <c r="B45" s="600" t="s">
        <v>362</v>
      </c>
      <c r="C45" s="601"/>
      <c r="D45" s="601"/>
      <c r="E45" s="601"/>
      <c r="F45" s="601"/>
      <c r="G45" s="601"/>
      <c r="H45" s="601"/>
      <c r="I45" s="338">
        <f>I44+I34+I29</f>
        <v>-240.40000000000055</v>
      </c>
      <c r="J45" s="338">
        <f t="shared" ref="J45:K45" si="7">J44+J34+J29</f>
        <v>1449</v>
      </c>
      <c r="K45" s="339">
        <f t="shared" si="7"/>
        <v>-60</v>
      </c>
    </row>
    <row r="46" spans="1:14" ht="28.5" customHeight="1" thickBot="1">
      <c r="A46" s="340" t="s">
        <v>314</v>
      </c>
      <c r="B46" s="597" t="s">
        <v>363</v>
      </c>
      <c r="C46" s="598"/>
      <c r="D46" s="598"/>
      <c r="E46" s="598"/>
      <c r="F46" s="598"/>
      <c r="G46" s="598"/>
      <c r="H46" s="599"/>
      <c r="I46" s="341">
        <f>I45+I9</f>
        <v>679.21999999999935</v>
      </c>
      <c r="J46" s="341">
        <f>J45+J9</f>
        <v>2128</v>
      </c>
      <c r="K46" s="342">
        <f>K45+K9</f>
        <v>2068</v>
      </c>
    </row>
  </sheetData>
  <mergeCells count="44">
    <mergeCell ref="I3:J3"/>
    <mergeCell ref="I4:J4"/>
    <mergeCell ref="B8:H8"/>
    <mergeCell ref="E3:H3"/>
    <mergeCell ref="E4:H4"/>
    <mergeCell ref="E5:H5"/>
    <mergeCell ref="B46:H46"/>
    <mergeCell ref="D40:H40"/>
    <mergeCell ref="D41:H41"/>
    <mergeCell ref="D42:H42"/>
    <mergeCell ref="D43:H43"/>
    <mergeCell ref="D44:H44"/>
    <mergeCell ref="B45:H45"/>
    <mergeCell ref="D27:H27"/>
    <mergeCell ref="D28:H28"/>
    <mergeCell ref="D39:H39"/>
    <mergeCell ref="D31:H31"/>
    <mergeCell ref="D32:H32"/>
    <mergeCell ref="D33:H33"/>
    <mergeCell ref="D34:H34"/>
    <mergeCell ref="D36:H36"/>
    <mergeCell ref="D37:H37"/>
    <mergeCell ref="D38:H38"/>
    <mergeCell ref="A30:K30"/>
    <mergeCell ref="A35:K35"/>
    <mergeCell ref="D29:H29"/>
    <mergeCell ref="D22:H22"/>
    <mergeCell ref="D23:H23"/>
    <mergeCell ref="D24:H24"/>
    <mergeCell ref="D25:H25"/>
    <mergeCell ref="D26:H26"/>
    <mergeCell ref="D20:H20"/>
    <mergeCell ref="D21:H21"/>
    <mergeCell ref="D19:H19"/>
    <mergeCell ref="B9:H9"/>
    <mergeCell ref="D11:H11"/>
    <mergeCell ref="D12:H12"/>
    <mergeCell ref="D13:H13"/>
    <mergeCell ref="D14:H14"/>
    <mergeCell ref="D15:H15"/>
    <mergeCell ref="D16:H16"/>
    <mergeCell ref="D17:H17"/>
    <mergeCell ref="D18:H18"/>
    <mergeCell ref="A10:K10"/>
  </mergeCells>
  <pageMargins left="0.7" right="0.7" top="0.75" bottom="0.75" header="0.3" footer="0.3"/>
  <pageSetup paperSize="9" orientation="portrait" horizontalDpi="180" verticalDpi="180" r:id="rId1"/>
  <legacyDrawing r:id="rId2"/>
  <controls>
    <control shapeId="24577" r:id="rId3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/>
  <dimension ref="B7:X29"/>
  <sheetViews>
    <sheetView topLeftCell="J4" zoomScaleNormal="100" workbookViewId="0">
      <selection activeCell="G23" sqref="G23:G25"/>
    </sheetView>
  </sheetViews>
  <sheetFormatPr defaultRowHeight="15"/>
  <cols>
    <col min="1" max="1" width="9.140625" style="1"/>
    <col min="2" max="2" width="31.28515625" style="1" bestFit="1" customWidth="1"/>
    <col min="3" max="3" width="9.7109375" style="1" bestFit="1" customWidth="1"/>
    <col min="4" max="4" width="7.28515625" style="1" bestFit="1" customWidth="1"/>
    <col min="5" max="5" width="9.7109375" style="1" bestFit="1" customWidth="1"/>
    <col min="6" max="6" width="7.28515625" style="1" bestFit="1" customWidth="1"/>
    <col min="7" max="7" width="9.140625" style="1"/>
    <col min="8" max="8" width="8.85546875" style="1" customWidth="1"/>
    <col min="9" max="9" width="31.7109375" style="1" bestFit="1" customWidth="1"/>
    <col min="10" max="12" width="9.5703125" style="1" bestFit="1" customWidth="1"/>
    <col min="13" max="13" width="7.28515625" style="1" customWidth="1"/>
    <col min="14" max="14" width="8.7109375" style="1" customWidth="1"/>
    <col min="15" max="15" width="9.42578125" style="1" customWidth="1"/>
    <col min="16" max="16" width="26.85546875" style="1" bestFit="1" customWidth="1"/>
    <col min="17" max="17" width="9.28515625" style="1" bestFit="1" customWidth="1"/>
    <col min="18" max="18" width="8.42578125" style="1" bestFit="1" customWidth="1"/>
    <col min="19" max="19" width="9.5703125" style="1" bestFit="1" customWidth="1"/>
    <col min="20" max="20" width="7.28515625" style="1" bestFit="1" customWidth="1"/>
    <col min="21" max="16384" width="9.140625" style="1"/>
  </cols>
  <sheetData>
    <row r="7" spans="2:24" ht="15.75" thickBot="1">
      <c r="C7" s="98"/>
      <c r="D7" s="98"/>
      <c r="E7" s="98"/>
      <c r="N7" s="2"/>
    </row>
    <row r="8" spans="2:24" ht="15.75">
      <c r="B8" s="65" t="s">
        <v>448</v>
      </c>
      <c r="C8" s="603" t="s">
        <v>395</v>
      </c>
      <c r="D8" s="604"/>
      <c r="E8" s="603" t="s">
        <v>396</v>
      </c>
      <c r="F8" s="605"/>
      <c r="I8" s="65" t="s">
        <v>375</v>
      </c>
      <c r="J8" s="603" t="s">
        <v>395</v>
      </c>
      <c r="K8" s="604"/>
      <c r="L8" s="603" t="s">
        <v>395</v>
      </c>
      <c r="M8" s="604"/>
      <c r="P8" s="65" t="s">
        <v>391</v>
      </c>
      <c r="Q8" s="603" t="s">
        <v>395</v>
      </c>
      <c r="R8" s="604"/>
      <c r="S8" s="603" t="s">
        <v>395</v>
      </c>
      <c r="T8" s="604"/>
    </row>
    <row r="9" spans="2:24" ht="16.5" thickBot="1">
      <c r="B9" s="66"/>
      <c r="C9" s="67" t="s">
        <v>364</v>
      </c>
      <c r="D9" s="67" t="s">
        <v>365</v>
      </c>
      <c r="E9" s="67" t="s">
        <v>364</v>
      </c>
      <c r="F9" s="68" t="s">
        <v>365</v>
      </c>
      <c r="I9" s="66"/>
      <c r="J9" s="67" t="s">
        <v>364</v>
      </c>
      <c r="K9" s="67" t="s">
        <v>365</v>
      </c>
      <c r="L9" s="67" t="s">
        <v>364</v>
      </c>
      <c r="M9" s="68" t="s">
        <v>365</v>
      </c>
      <c r="P9" s="69"/>
      <c r="Q9" s="70" t="s">
        <v>364</v>
      </c>
      <c r="R9" s="70" t="s">
        <v>365</v>
      </c>
      <c r="S9" s="70" t="s">
        <v>364</v>
      </c>
      <c r="T9" s="71" t="s">
        <v>365</v>
      </c>
    </row>
    <row r="10" spans="2:24" ht="15.75">
      <c r="B10" s="76" t="s">
        <v>366</v>
      </c>
      <c r="C10" s="89">
        <v>3345</v>
      </c>
      <c r="D10" s="89">
        <v>19.090286496975232</v>
      </c>
      <c r="E10" s="89">
        <v>12281</v>
      </c>
      <c r="F10" s="89">
        <v>58.853692433028229</v>
      </c>
      <c r="G10" s="51"/>
      <c r="H10" s="51"/>
      <c r="I10" s="83" t="s">
        <v>375</v>
      </c>
      <c r="J10" s="86">
        <v>0</v>
      </c>
      <c r="K10" s="86">
        <v>0</v>
      </c>
      <c r="L10" s="86">
        <v>0</v>
      </c>
      <c r="M10" s="86">
        <v>0</v>
      </c>
      <c r="P10" s="77" t="s">
        <v>380</v>
      </c>
      <c r="Q10" s="90">
        <v>3345</v>
      </c>
      <c r="R10" s="90">
        <v>19.090286496975232</v>
      </c>
      <c r="S10" s="90">
        <v>12281</v>
      </c>
      <c r="T10" s="90">
        <v>58.853692433028229</v>
      </c>
    </row>
    <row r="11" spans="2:24" ht="15.75">
      <c r="B11" s="77" t="s">
        <v>388</v>
      </c>
      <c r="C11" s="90">
        <v>-1087</v>
      </c>
      <c r="D11" s="90">
        <v>-9.8246565437454798</v>
      </c>
      <c r="E11" s="57">
        <v>5840</v>
      </c>
      <c r="F11" s="91">
        <v>58.534629648190837</v>
      </c>
      <c r="G11" s="51"/>
      <c r="H11" s="51"/>
      <c r="I11" s="84" t="s">
        <v>376</v>
      </c>
      <c r="J11" s="87">
        <v>24312</v>
      </c>
      <c r="K11" s="86">
        <v>48.982552282709435</v>
      </c>
      <c r="L11" s="87">
        <v>22518</v>
      </c>
      <c r="M11" s="87">
        <v>30.451951424012119</v>
      </c>
      <c r="P11" s="77" t="s">
        <v>381</v>
      </c>
      <c r="Q11" s="90">
        <v>2194</v>
      </c>
      <c r="R11" s="90">
        <v>28.26591084771966</v>
      </c>
      <c r="S11" s="90">
        <v>4932</v>
      </c>
      <c r="T11" s="91">
        <v>49.537967055042188</v>
      </c>
    </row>
    <row r="12" spans="2:24" ht="15.75">
      <c r="B12" s="29" t="s">
        <v>367</v>
      </c>
      <c r="C12" s="87">
        <v>-1044</v>
      </c>
      <c r="D12" s="87">
        <v>-74.624731951393855</v>
      </c>
      <c r="E12" s="87">
        <v>-306</v>
      </c>
      <c r="F12" s="92">
        <v>-86.197183098591552</v>
      </c>
      <c r="G12" s="51"/>
      <c r="H12" s="51"/>
      <c r="I12" s="84" t="s">
        <v>377</v>
      </c>
      <c r="J12" s="87">
        <v>896</v>
      </c>
      <c r="K12" s="87">
        <v>5.1723142642729325</v>
      </c>
      <c r="L12" s="87">
        <v>-301</v>
      </c>
      <c r="M12" s="87">
        <v>-1.6521214117130467</v>
      </c>
      <c r="P12" s="29" t="s">
        <v>139</v>
      </c>
      <c r="Q12" s="63">
        <v>0</v>
      </c>
      <c r="R12" s="87">
        <v>0</v>
      </c>
      <c r="S12" s="87">
        <v>0</v>
      </c>
      <c r="T12" s="92">
        <v>0</v>
      </c>
    </row>
    <row r="13" spans="2:24" ht="15.75">
      <c r="B13" s="29" t="s">
        <v>368</v>
      </c>
      <c r="C13" s="87">
        <v>-43</v>
      </c>
      <c r="D13" s="87">
        <v>-0.46018835616438358</v>
      </c>
      <c r="E13" s="87">
        <v>6146</v>
      </c>
      <c r="F13" s="92">
        <v>66.078916245564983</v>
      </c>
      <c r="G13" s="51"/>
      <c r="H13" s="51"/>
      <c r="I13" s="84" t="s">
        <v>378</v>
      </c>
      <c r="J13" s="87">
        <v>3140</v>
      </c>
      <c r="K13" s="87">
        <v>10129.032258064517</v>
      </c>
      <c r="L13" s="87">
        <v>2574</v>
      </c>
      <c r="M13" s="92">
        <v>81.173131504257327</v>
      </c>
      <c r="P13" s="29" t="s">
        <v>382</v>
      </c>
      <c r="Q13" s="87">
        <v>2115</v>
      </c>
      <c r="R13" s="87">
        <v>2677.2151898734178</v>
      </c>
      <c r="S13" s="87">
        <v>2735</v>
      </c>
      <c r="T13" s="92">
        <v>124.65815861440292</v>
      </c>
    </row>
    <row r="14" spans="2:24" ht="16.5" thickBot="1">
      <c r="B14" s="29" t="s">
        <v>369</v>
      </c>
      <c r="C14" s="87">
        <v>0</v>
      </c>
      <c r="D14" s="87">
        <v>0</v>
      </c>
      <c r="E14" s="87">
        <v>0</v>
      </c>
      <c r="F14" s="92">
        <v>0</v>
      </c>
      <c r="G14" s="51"/>
      <c r="H14" s="51"/>
      <c r="I14" s="85" t="s">
        <v>379</v>
      </c>
      <c r="J14" s="88">
        <v>2118</v>
      </c>
      <c r="K14" s="88">
        <v>2647.5</v>
      </c>
      <c r="L14" s="88">
        <v>2732</v>
      </c>
      <c r="M14" s="93">
        <v>124.29481346678799</v>
      </c>
      <c r="P14" s="29" t="s">
        <v>383</v>
      </c>
      <c r="Q14" s="87">
        <v>79</v>
      </c>
      <c r="R14" s="87">
        <v>1.0409803663196733</v>
      </c>
      <c r="S14" s="87">
        <v>2197</v>
      </c>
      <c r="T14" s="92">
        <v>28.651538862806468</v>
      </c>
      <c r="U14" s="82"/>
      <c r="V14" s="3"/>
      <c r="W14" s="3"/>
      <c r="X14" s="4"/>
    </row>
    <row r="15" spans="2:24" ht="15.75">
      <c r="B15" s="77" t="s">
        <v>370</v>
      </c>
      <c r="C15" s="90">
        <v>4430</v>
      </c>
      <c r="D15" s="90">
        <v>69.12154782337339</v>
      </c>
      <c r="E15" s="90">
        <v>6415</v>
      </c>
      <c r="F15" s="91">
        <v>59.18442660762063</v>
      </c>
      <c r="G15" s="51"/>
      <c r="H15" s="51"/>
      <c r="P15" s="77" t="s">
        <v>384</v>
      </c>
      <c r="Q15" s="90">
        <v>1151</v>
      </c>
      <c r="R15" s="90">
        <v>11.793032786885247</v>
      </c>
      <c r="S15" s="90">
        <v>7349</v>
      </c>
      <c r="T15" s="91">
        <v>67.354046375217663</v>
      </c>
      <c r="U15" s="5"/>
      <c r="V15" s="5"/>
      <c r="W15" s="5"/>
    </row>
    <row r="16" spans="2:24" ht="15.75">
      <c r="B16" s="29" t="s">
        <v>371</v>
      </c>
      <c r="C16" s="87">
        <v>919</v>
      </c>
      <c r="D16" s="87">
        <v>34.239940387481369</v>
      </c>
      <c r="E16" s="87">
        <v>3459</v>
      </c>
      <c r="F16" s="92">
        <v>96.003330557868438</v>
      </c>
      <c r="G16" s="51"/>
      <c r="H16" s="51"/>
      <c r="P16" s="29" t="s">
        <v>385</v>
      </c>
      <c r="Q16" s="87">
        <v>-1308</v>
      </c>
      <c r="R16" s="87">
        <v>-31.157694140066699</v>
      </c>
      <c r="S16" s="87">
        <v>-597</v>
      </c>
      <c r="T16" s="92">
        <v>-20.657439446366784</v>
      </c>
    </row>
    <row r="17" spans="2:20" ht="15.75">
      <c r="B17" s="29" t="s">
        <v>372</v>
      </c>
      <c r="C17" s="87">
        <v>1837</v>
      </c>
      <c r="D17" s="87">
        <v>70.926640926640928</v>
      </c>
      <c r="E17" s="87">
        <v>1112</v>
      </c>
      <c r="F17" s="92">
        <v>25.118590467585271</v>
      </c>
      <c r="G17" s="51"/>
      <c r="H17" s="51"/>
      <c r="P17" s="29" t="s">
        <v>386</v>
      </c>
      <c r="Q17" s="87">
        <v>2459</v>
      </c>
      <c r="R17" s="87">
        <v>44.21071556993887</v>
      </c>
      <c r="S17" s="87">
        <v>7499</v>
      </c>
      <c r="T17" s="92">
        <v>93.492083281386357</v>
      </c>
    </row>
    <row r="18" spans="2:20" ht="15.75">
      <c r="B18" s="29" t="s">
        <v>373</v>
      </c>
      <c r="C18" s="87">
        <v>225</v>
      </c>
      <c r="D18" s="87">
        <v>49.34210526315789</v>
      </c>
      <c r="E18" s="87">
        <v>1904</v>
      </c>
      <c r="F18" s="92">
        <v>279.58883994126285</v>
      </c>
      <c r="G18" s="51"/>
      <c r="H18" s="51"/>
      <c r="P18" s="29" t="s">
        <v>387</v>
      </c>
      <c r="Q18" s="87">
        <v>0</v>
      </c>
      <c r="R18" s="87">
        <v>0</v>
      </c>
      <c r="S18" s="87">
        <v>0</v>
      </c>
      <c r="T18" s="92">
        <v>0</v>
      </c>
    </row>
    <row r="19" spans="2:20" ht="16.5" thickBot="1">
      <c r="B19" s="29" t="s">
        <v>374</v>
      </c>
      <c r="C19" s="87">
        <v>1449</v>
      </c>
      <c r="D19" s="87">
        <v>213.4020618556701</v>
      </c>
      <c r="E19" s="87">
        <v>-60</v>
      </c>
      <c r="F19" s="92">
        <v>-2.8195488721804511</v>
      </c>
      <c r="G19" s="51"/>
      <c r="H19" s="51"/>
      <c r="P19" s="46" t="s">
        <v>389</v>
      </c>
      <c r="Q19" s="47">
        <v>0</v>
      </c>
      <c r="R19" s="47">
        <v>0</v>
      </c>
      <c r="S19" s="47">
        <v>0</v>
      </c>
      <c r="T19" s="48">
        <v>0</v>
      </c>
    </row>
    <row r="20" spans="2:20" ht="16.5" thickBot="1">
      <c r="B20" s="46" t="s">
        <v>389</v>
      </c>
      <c r="C20" s="47">
        <v>2</v>
      </c>
      <c r="D20" s="47">
        <v>4.0816326530612246</v>
      </c>
      <c r="E20" s="47">
        <v>26</v>
      </c>
      <c r="F20" s="48">
        <v>50.980392156862742</v>
      </c>
      <c r="G20" s="51"/>
      <c r="H20" s="51"/>
    </row>
    <row r="21" spans="2:20">
      <c r="B21" s="6"/>
      <c r="C21" s="7"/>
      <c r="D21" s="8"/>
      <c r="E21" s="7"/>
      <c r="F21" s="9"/>
    </row>
    <row r="29" spans="2:20" ht="15.75">
      <c r="B29" s="10"/>
      <c r="C29" s="9"/>
      <c r="D29" s="9"/>
      <c r="E29" s="9"/>
      <c r="F29" s="9"/>
    </row>
  </sheetData>
  <mergeCells count="6">
    <mergeCell ref="Q8:R8"/>
    <mergeCell ref="S8:T8"/>
    <mergeCell ref="J8:K8"/>
    <mergeCell ref="L8:M8"/>
    <mergeCell ref="C8:D8"/>
    <mergeCell ref="E8:F8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control shapeId="5123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/>
  <dimension ref="B6:P46"/>
  <sheetViews>
    <sheetView topLeftCell="A52" workbookViewId="0">
      <selection activeCell="A14" sqref="A14"/>
    </sheetView>
  </sheetViews>
  <sheetFormatPr defaultRowHeight="15"/>
  <cols>
    <col min="1" max="1" width="9.140625" style="1"/>
    <col min="2" max="2" width="31.28515625" style="1" bestFit="1" customWidth="1"/>
    <col min="3" max="3" width="9.5703125" style="1" bestFit="1" customWidth="1"/>
    <col min="4" max="4" width="10.140625" style="1" bestFit="1" customWidth="1"/>
    <col min="5" max="5" width="9.5703125" style="1" bestFit="1" customWidth="1"/>
    <col min="6" max="6" width="8.28515625" style="1" bestFit="1" customWidth="1"/>
    <col min="7" max="7" width="9.5703125" style="1" bestFit="1" customWidth="1"/>
    <col min="8" max="8" width="7.28515625" style="1" bestFit="1" customWidth="1"/>
    <col min="9" max="9" width="9.140625" style="1"/>
    <col min="10" max="10" width="28.5703125" style="1" bestFit="1" customWidth="1"/>
    <col min="11" max="11" width="9.7109375" style="1" bestFit="1" customWidth="1"/>
    <col min="12" max="12" width="7.28515625" style="1" bestFit="1" customWidth="1"/>
    <col min="13" max="13" width="9.7109375" style="1" bestFit="1" customWidth="1"/>
    <col min="14" max="14" width="8.5703125" style="1" bestFit="1" customWidth="1"/>
    <col min="15" max="15" width="9.7109375" style="1" bestFit="1" customWidth="1"/>
    <col min="16" max="16" width="8.5703125" style="1" bestFit="1" customWidth="1"/>
    <col min="17" max="16384" width="9.140625" style="1"/>
  </cols>
  <sheetData>
    <row r="6" spans="2:16" ht="15.75" thickBot="1">
      <c r="C6" s="98"/>
      <c r="D6" s="98"/>
      <c r="E6" s="98"/>
      <c r="F6" s="98"/>
      <c r="G6" s="98"/>
    </row>
    <row r="7" spans="2:16" ht="15.75">
      <c r="B7" s="65" t="s">
        <v>448</v>
      </c>
      <c r="C7" s="603">
        <v>2009</v>
      </c>
      <c r="D7" s="604"/>
      <c r="E7" s="603">
        <v>2010</v>
      </c>
      <c r="F7" s="604"/>
      <c r="G7" s="603">
        <v>2011</v>
      </c>
      <c r="H7" s="605"/>
      <c r="J7" s="65" t="s">
        <v>391</v>
      </c>
      <c r="K7" s="603">
        <v>2009</v>
      </c>
      <c r="L7" s="604"/>
      <c r="M7" s="603">
        <v>2010</v>
      </c>
      <c r="N7" s="604"/>
      <c r="O7" s="606">
        <v>2011</v>
      </c>
      <c r="P7" s="607"/>
    </row>
    <row r="8" spans="2:16" ht="16.5" thickBot="1">
      <c r="B8" s="66"/>
      <c r="C8" s="67" t="s">
        <v>390</v>
      </c>
      <c r="D8" s="67" t="s">
        <v>365</v>
      </c>
      <c r="E8" s="67" t="s">
        <v>390</v>
      </c>
      <c r="F8" s="67" t="s">
        <v>365</v>
      </c>
      <c r="G8" s="67" t="s">
        <v>390</v>
      </c>
      <c r="H8" s="68" t="s">
        <v>365</v>
      </c>
      <c r="J8" s="66"/>
      <c r="K8" s="67" t="s">
        <v>390</v>
      </c>
      <c r="L8" s="67" t="s">
        <v>365</v>
      </c>
      <c r="M8" s="67" t="s">
        <v>390</v>
      </c>
      <c r="N8" s="67" t="s">
        <v>365</v>
      </c>
      <c r="O8" s="67" t="s">
        <v>390</v>
      </c>
      <c r="P8" s="68" t="s">
        <v>365</v>
      </c>
    </row>
    <row r="9" spans="2:16" ht="15.75">
      <c r="B9" s="72" t="s">
        <v>366</v>
      </c>
      <c r="C9" s="94">
        <v>17522</v>
      </c>
      <c r="D9" s="94">
        <v>100</v>
      </c>
      <c r="E9" s="94">
        <v>20867</v>
      </c>
      <c r="F9" s="94">
        <v>100</v>
      </c>
      <c r="G9" s="94">
        <v>33148</v>
      </c>
      <c r="H9" s="96">
        <v>100</v>
      </c>
      <c r="J9" s="72" t="s">
        <v>380</v>
      </c>
      <c r="K9" s="94">
        <v>17522</v>
      </c>
      <c r="L9" s="94">
        <v>100</v>
      </c>
      <c r="M9" s="94">
        <v>20867</v>
      </c>
      <c r="N9" s="94">
        <v>100</v>
      </c>
      <c r="O9" s="94">
        <v>33148</v>
      </c>
      <c r="P9" s="96">
        <v>100</v>
      </c>
    </row>
    <row r="10" spans="2:16" ht="15.75">
      <c r="B10" s="73" t="s">
        <v>388</v>
      </c>
      <c r="C10" s="57">
        <v>11064</v>
      </c>
      <c r="D10" s="57">
        <v>63.14347677205798</v>
      </c>
      <c r="E10" s="57">
        <v>9977</v>
      </c>
      <c r="F10" s="57">
        <v>47.812335266209807</v>
      </c>
      <c r="G10" s="57">
        <v>15817</v>
      </c>
      <c r="H10" s="97">
        <v>47.716302642693378</v>
      </c>
      <c r="J10" s="73" t="s">
        <v>381</v>
      </c>
      <c r="K10" s="57">
        <v>7762</v>
      </c>
      <c r="L10" s="57">
        <v>44.298596050679144</v>
      </c>
      <c r="M10" s="57">
        <v>9956</v>
      </c>
      <c r="N10" s="57">
        <v>47.711697896199738</v>
      </c>
      <c r="O10" s="57">
        <v>14888</v>
      </c>
      <c r="P10" s="97">
        <v>44.913720284783395</v>
      </c>
    </row>
    <row r="11" spans="2:16" ht="15.75">
      <c r="B11" s="43" t="s">
        <v>367</v>
      </c>
      <c r="C11" s="87">
        <v>1399</v>
      </c>
      <c r="D11" s="87">
        <v>7.9842483734733474</v>
      </c>
      <c r="E11" s="87">
        <v>355</v>
      </c>
      <c r="F11" s="87">
        <v>1.7012507787415536</v>
      </c>
      <c r="G11" s="87">
        <v>49</v>
      </c>
      <c r="H11" s="92">
        <v>0.14782188970676965</v>
      </c>
      <c r="J11" s="43" t="s">
        <v>139</v>
      </c>
      <c r="K11" s="63">
        <v>94</v>
      </c>
      <c r="L11" s="87">
        <v>0.53646843967583613</v>
      </c>
      <c r="M11" s="87">
        <v>94</v>
      </c>
      <c r="N11" s="87">
        <v>0.45047203718790435</v>
      </c>
      <c r="O11" s="87">
        <v>94</v>
      </c>
      <c r="P11" s="92">
        <v>0.283576686376252</v>
      </c>
    </row>
    <row r="12" spans="2:16" ht="15.75">
      <c r="B12" s="43" t="s">
        <v>368</v>
      </c>
      <c r="C12" s="87">
        <v>9344</v>
      </c>
      <c r="D12" s="87">
        <v>53.327245748202259</v>
      </c>
      <c r="E12" s="87">
        <v>9301</v>
      </c>
      <c r="F12" s="87">
        <v>44.572770403028706</v>
      </c>
      <c r="G12" s="87">
        <v>15447</v>
      </c>
      <c r="H12" s="92">
        <v>46.600096536744303</v>
      </c>
      <c r="J12" s="43" t="s">
        <v>382</v>
      </c>
      <c r="K12" s="87">
        <v>79</v>
      </c>
      <c r="L12" s="87">
        <v>0.45086177377011755</v>
      </c>
      <c r="M12" s="87">
        <v>2194</v>
      </c>
      <c r="N12" s="87">
        <v>10.514209038194277</v>
      </c>
      <c r="O12" s="87">
        <v>4929</v>
      </c>
      <c r="P12" s="92">
        <v>14.869675395197296</v>
      </c>
    </row>
    <row r="13" spans="2:16" ht="15.75">
      <c r="B13" s="43" t="s">
        <v>369</v>
      </c>
      <c r="C13" s="42">
        <v>321</v>
      </c>
      <c r="D13" s="87">
        <v>1.8319826503823764</v>
      </c>
      <c r="E13" s="42">
        <v>321</v>
      </c>
      <c r="F13" s="87">
        <v>1.5383140844395455</v>
      </c>
      <c r="G13" s="42">
        <v>321</v>
      </c>
      <c r="H13" s="92">
        <v>0.96838421624230731</v>
      </c>
      <c r="J13" s="43" t="s">
        <v>383</v>
      </c>
      <c r="K13" s="42">
        <v>7589</v>
      </c>
      <c r="L13" s="87">
        <v>43.311265837233194</v>
      </c>
      <c r="M13" s="42">
        <v>7668</v>
      </c>
      <c r="N13" s="87">
        <v>36.747016820817556</v>
      </c>
      <c r="O13" s="42">
        <v>9865</v>
      </c>
      <c r="P13" s="92">
        <v>29.760468203209843</v>
      </c>
    </row>
    <row r="14" spans="2:16" ht="15.75">
      <c r="B14" s="73" t="s">
        <v>370</v>
      </c>
      <c r="C14" s="57">
        <v>6409</v>
      </c>
      <c r="D14" s="57">
        <v>36.576874785983335</v>
      </c>
      <c r="E14" s="57">
        <v>10839</v>
      </c>
      <c r="F14" s="57">
        <v>51.943259692337186</v>
      </c>
      <c r="G14" s="57">
        <v>17254</v>
      </c>
      <c r="H14" s="97">
        <v>52.05140581633885</v>
      </c>
      <c r="J14" s="73" t="s">
        <v>384</v>
      </c>
      <c r="K14" s="57">
        <v>9760</v>
      </c>
      <c r="L14" s="57">
        <v>55.701403949320849</v>
      </c>
      <c r="M14" s="57">
        <v>10911</v>
      </c>
      <c r="N14" s="57">
        <v>52.288302103800255</v>
      </c>
      <c r="O14" s="57">
        <v>18260</v>
      </c>
      <c r="P14" s="97">
        <v>55.086279715216605</v>
      </c>
    </row>
    <row r="15" spans="2:16" ht="15.75">
      <c r="B15" s="43" t="s">
        <v>371</v>
      </c>
      <c r="C15" s="87">
        <v>2684</v>
      </c>
      <c r="D15" s="87">
        <v>15.317886086063234</v>
      </c>
      <c r="E15" s="87">
        <v>3603</v>
      </c>
      <c r="F15" s="87">
        <v>17.266497340298077</v>
      </c>
      <c r="G15" s="87">
        <v>7062</v>
      </c>
      <c r="H15" s="92">
        <v>21.304452757330758</v>
      </c>
      <c r="J15" s="43" t="s">
        <v>466</v>
      </c>
      <c r="K15" s="87">
        <v>0</v>
      </c>
      <c r="L15" s="87">
        <v>0</v>
      </c>
      <c r="M15" s="87">
        <v>0</v>
      </c>
      <c r="N15" s="87">
        <v>0</v>
      </c>
      <c r="O15" s="87">
        <v>447</v>
      </c>
      <c r="P15" s="92">
        <v>1.3484976469168577</v>
      </c>
    </row>
    <row r="16" spans="2:16" ht="15.75">
      <c r="B16" s="43" t="s">
        <v>372</v>
      </c>
      <c r="C16" s="87">
        <v>2590</v>
      </c>
      <c r="D16" s="87">
        <v>14.781417646387398</v>
      </c>
      <c r="E16" s="87">
        <v>4427</v>
      </c>
      <c r="F16" s="87">
        <v>21.215316049264388</v>
      </c>
      <c r="G16" s="87">
        <v>5539</v>
      </c>
      <c r="H16" s="92">
        <v>16.709907083383612</v>
      </c>
      <c r="J16" s="43" t="s">
        <v>385</v>
      </c>
      <c r="K16" s="87">
        <v>4198</v>
      </c>
      <c r="L16" s="87">
        <v>23.958452231480422</v>
      </c>
      <c r="M16" s="87">
        <v>2890</v>
      </c>
      <c r="N16" s="87">
        <v>13.849619015670674</v>
      </c>
      <c r="O16" s="87">
        <v>2293</v>
      </c>
      <c r="P16" s="92">
        <v>6.9174610836249553</v>
      </c>
    </row>
    <row r="17" spans="2:16" ht="15.75">
      <c r="B17" s="43" t="s">
        <v>373</v>
      </c>
      <c r="C17" s="87">
        <v>456</v>
      </c>
      <c r="D17" s="87">
        <v>2.602442643533843</v>
      </c>
      <c r="E17" s="87">
        <v>681</v>
      </c>
      <c r="F17" s="87">
        <v>3.2635261417549235</v>
      </c>
      <c r="G17" s="87">
        <v>2585</v>
      </c>
      <c r="H17" s="92">
        <v>7.7983588753469295</v>
      </c>
      <c r="J17" s="43" t="s">
        <v>386</v>
      </c>
      <c r="K17" s="87">
        <v>5562</v>
      </c>
      <c r="L17" s="87">
        <v>31.742951717840427</v>
      </c>
      <c r="M17" s="87">
        <v>8021</v>
      </c>
      <c r="N17" s="87">
        <v>38.438683088129579</v>
      </c>
      <c r="O17" s="87">
        <v>15520</v>
      </c>
      <c r="P17" s="92">
        <v>46.820320984674794</v>
      </c>
    </row>
    <row r="18" spans="2:16" ht="15.75">
      <c r="B18" s="43" t="s">
        <v>374</v>
      </c>
      <c r="C18" s="87">
        <v>679</v>
      </c>
      <c r="D18" s="87">
        <v>3.8751284099988585</v>
      </c>
      <c r="E18" s="87">
        <v>2128</v>
      </c>
      <c r="F18" s="87">
        <v>10.197920161019793</v>
      </c>
      <c r="G18" s="87">
        <v>2068</v>
      </c>
      <c r="H18" s="92">
        <v>6.2386871002775433</v>
      </c>
      <c r="J18" s="43" t="s">
        <v>387</v>
      </c>
      <c r="K18" s="87">
        <v>0</v>
      </c>
      <c r="L18" s="87">
        <v>0</v>
      </c>
      <c r="M18" s="87">
        <v>0</v>
      </c>
      <c r="N18" s="87">
        <v>0</v>
      </c>
      <c r="O18" s="87">
        <v>0</v>
      </c>
      <c r="P18" s="92">
        <v>0</v>
      </c>
    </row>
    <row r="19" spans="2:16" ht="16.5" thickBot="1">
      <c r="B19" s="46" t="s">
        <v>389</v>
      </c>
      <c r="C19" s="95">
        <v>49</v>
      </c>
      <c r="D19" s="47">
        <v>0.27964844195868049</v>
      </c>
      <c r="E19" s="95">
        <v>51</v>
      </c>
      <c r="F19" s="47">
        <v>0.24440504145301192</v>
      </c>
      <c r="G19" s="47">
        <v>77</v>
      </c>
      <c r="H19" s="48">
        <v>0.23229154096778087</v>
      </c>
      <c r="J19" s="46" t="s">
        <v>389</v>
      </c>
      <c r="K19" s="47">
        <v>0</v>
      </c>
      <c r="L19" s="47">
        <v>0</v>
      </c>
      <c r="M19" s="47">
        <v>0</v>
      </c>
      <c r="N19" s="47">
        <v>0</v>
      </c>
      <c r="O19" s="47">
        <v>0</v>
      </c>
      <c r="P19" s="48">
        <v>0</v>
      </c>
    </row>
    <row r="38" spans="2:16" ht="15.75" thickBot="1"/>
    <row r="39" spans="2:16" ht="15.75">
      <c r="B39" s="65" t="s">
        <v>425</v>
      </c>
      <c r="C39" s="603">
        <v>2009</v>
      </c>
      <c r="D39" s="604"/>
      <c r="E39" s="603">
        <v>2010</v>
      </c>
      <c r="F39" s="604"/>
      <c r="G39" s="606">
        <v>2011</v>
      </c>
      <c r="H39" s="607"/>
      <c r="J39" s="65" t="s">
        <v>426</v>
      </c>
      <c r="K39" s="603">
        <v>2009</v>
      </c>
      <c r="L39" s="604"/>
      <c r="M39" s="603">
        <v>2010</v>
      </c>
      <c r="N39" s="604"/>
      <c r="O39" s="606">
        <v>2011</v>
      </c>
      <c r="P39" s="607"/>
    </row>
    <row r="40" spans="2:16" ht="15.75">
      <c r="B40" s="69"/>
      <c r="C40" s="70" t="s">
        <v>390</v>
      </c>
      <c r="D40" s="70" t="s">
        <v>365</v>
      </c>
      <c r="E40" s="70" t="s">
        <v>390</v>
      </c>
      <c r="F40" s="70" t="s">
        <v>365</v>
      </c>
      <c r="G40" s="70" t="s">
        <v>390</v>
      </c>
      <c r="H40" s="71" t="s">
        <v>365</v>
      </c>
      <c r="J40" s="69"/>
      <c r="K40" s="70" t="s">
        <v>390</v>
      </c>
      <c r="L40" s="70" t="s">
        <v>365</v>
      </c>
      <c r="M40" s="70" t="s">
        <v>390</v>
      </c>
      <c r="N40" s="70" t="s">
        <v>365</v>
      </c>
      <c r="O40" s="70" t="s">
        <v>390</v>
      </c>
      <c r="P40" s="71" t="s">
        <v>365</v>
      </c>
    </row>
    <row r="41" spans="2:16" ht="15.75">
      <c r="B41" s="73" t="s">
        <v>422</v>
      </c>
      <c r="C41" s="99">
        <v>49880</v>
      </c>
      <c r="D41" s="57">
        <v>100</v>
      </c>
      <c r="E41" s="99">
        <v>75226</v>
      </c>
      <c r="F41" s="57">
        <v>100</v>
      </c>
      <c r="G41" s="99">
        <v>100858</v>
      </c>
      <c r="H41" s="97">
        <v>100</v>
      </c>
      <c r="J41" s="73" t="s">
        <v>427</v>
      </c>
      <c r="K41" s="99">
        <v>49793</v>
      </c>
      <c r="L41" s="57">
        <v>100</v>
      </c>
      <c r="M41" s="99">
        <v>71947</v>
      </c>
      <c r="N41" s="57">
        <v>100</v>
      </c>
      <c r="O41" s="99">
        <v>94292</v>
      </c>
      <c r="P41" s="97">
        <v>100</v>
      </c>
    </row>
    <row r="42" spans="2:16" ht="15.75">
      <c r="B42" s="43" t="s">
        <v>423</v>
      </c>
      <c r="C42" s="30">
        <v>49824</v>
      </c>
      <c r="D42" s="80">
        <v>99.887730553327998</v>
      </c>
      <c r="E42" s="30">
        <v>75118</v>
      </c>
      <c r="F42" s="87">
        <v>99.856432616382634</v>
      </c>
      <c r="G42" s="30">
        <v>100037</v>
      </c>
      <c r="H42" s="92">
        <v>99.185984255091313</v>
      </c>
      <c r="J42" s="43" t="s">
        <v>428</v>
      </c>
      <c r="K42" s="30">
        <v>49793</v>
      </c>
      <c r="L42" s="87">
        <v>100</v>
      </c>
      <c r="M42" s="30">
        <v>71947</v>
      </c>
      <c r="N42" s="87">
        <v>100</v>
      </c>
      <c r="O42" s="30">
        <v>94292</v>
      </c>
      <c r="P42" s="92">
        <v>100</v>
      </c>
    </row>
    <row r="43" spans="2:16" ht="15.75">
      <c r="B43" s="43" t="s">
        <v>376</v>
      </c>
      <c r="C43" s="30">
        <v>49634</v>
      </c>
      <c r="D43" s="80">
        <v>99.506816359262231</v>
      </c>
      <c r="E43" s="30">
        <v>73946</v>
      </c>
      <c r="F43" s="87">
        <v>98.298460638608987</v>
      </c>
      <c r="G43" s="30">
        <v>96464</v>
      </c>
      <c r="H43" s="92">
        <v>95.643379801304803</v>
      </c>
      <c r="J43" s="43" t="s">
        <v>429</v>
      </c>
      <c r="K43" s="30">
        <v>32311</v>
      </c>
      <c r="L43" s="87">
        <v>64.890647279738118</v>
      </c>
      <c r="M43" s="30">
        <v>55727</v>
      </c>
      <c r="N43" s="87">
        <v>77.455627058807181</v>
      </c>
      <c r="O43" s="30">
        <v>78546</v>
      </c>
      <c r="P43" s="92">
        <v>83.300810249013708</v>
      </c>
    </row>
    <row r="44" spans="2:16" ht="15.75">
      <c r="B44" s="43" t="s">
        <v>424</v>
      </c>
      <c r="C44" s="30">
        <v>2</v>
      </c>
      <c r="D44" s="80">
        <v>4.0096230954290296E-3</v>
      </c>
      <c r="E44" s="30">
        <v>108</v>
      </c>
      <c r="F44" s="87">
        <v>0.14356738361736635</v>
      </c>
      <c r="G44" s="30">
        <v>821</v>
      </c>
      <c r="H44" s="92">
        <v>0.81401574490868356</v>
      </c>
      <c r="J44" s="43" t="s">
        <v>245</v>
      </c>
      <c r="K44" s="30">
        <v>12374</v>
      </c>
      <c r="L44" s="87">
        <v>24.850882654188339</v>
      </c>
      <c r="M44" s="30">
        <v>11725</v>
      </c>
      <c r="N44" s="87">
        <v>16.296718417724158</v>
      </c>
      <c r="O44" s="30">
        <v>11225</v>
      </c>
      <c r="P44" s="92">
        <v>11.904509396343274</v>
      </c>
    </row>
    <row r="45" spans="2:16" ht="16.5" thickBot="1">
      <c r="B45" s="61" t="s">
        <v>313</v>
      </c>
      <c r="C45" s="64">
        <v>54</v>
      </c>
      <c r="D45" s="119">
        <v>0.1082598235765838</v>
      </c>
      <c r="E45" s="64">
        <v>0</v>
      </c>
      <c r="F45" s="88">
        <v>0</v>
      </c>
      <c r="G45" s="64">
        <v>0</v>
      </c>
      <c r="H45" s="93">
        <v>0</v>
      </c>
      <c r="J45" s="43" t="s">
        <v>430</v>
      </c>
      <c r="K45" s="62">
        <v>0</v>
      </c>
      <c r="L45" s="87">
        <v>0</v>
      </c>
      <c r="M45" s="62">
        <v>0</v>
      </c>
      <c r="N45" s="87">
        <v>0</v>
      </c>
      <c r="O45" s="62">
        <v>0</v>
      </c>
      <c r="P45" s="92">
        <v>0</v>
      </c>
    </row>
    <row r="46" spans="2:16" ht="16.5" thickBot="1">
      <c r="J46" s="61" t="s">
        <v>315</v>
      </c>
      <c r="K46" s="100">
        <v>0</v>
      </c>
      <c r="L46" s="88">
        <v>0</v>
      </c>
      <c r="M46" s="100">
        <v>0</v>
      </c>
      <c r="N46" s="88">
        <v>0</v>
      </c>
      <c r="O46" s="100">
        <v>0</v>
      </c>
      <c r="P46" s="93">
        <v>0</v>
      </c>
    </row>
  </sheetData>
  <mergeCells count="12">
    <mergeCell ref="O7:P7"/>
    <mergeCell ref="C39:D39"/>
    <mergeCell ref="E39:F39"/>
    <mergeCell ref="G39:H39"/>
    <mergeCell ref="K39:L39"/>
    <mergeCell ref="M39:N39"/>
    <mergeCell ref="O39:P39"/>
    <mergeCell ref="C7:D7"/>
    <mergeCell ref="E7:F7"/>
    <mergeCell ref="G7:H7"/>
    <mergeCell ref="K7:L7"/>
    <mergeCell ref="M7:N7"/>
  </mergeCells>
  <pageMargins left="0.7" right="0.7" top="0.75" bottom="0.75" header="0.3" footer="0.3"/>
  <pageSetup paperSize="9" orientation="portrait" r:id="rId1"/>
  <drawing r:id="rId2"/>
  <legacyDrawing r:id="rId3"/>
  <controls>
    <control shapeId="16385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B4:N30"/>
  <sheetViews>
    <sheetView zoomScaleNormal="100" workbookViewId="0">
      <selection activeCell="G9" sqref="G9"/>
    </sheetView>
  </sheetViews>
  <sheetFormatPr defaultRowHeight="15"/>
  <cols>
    <col min="1" max="2" width="9.140625" style="12"/>
    <col min="3" max="3" width="28.42578125" style="12" bestFit="1" customWidth="1"/>
    <col min="4" max="5" width="7.28515625" style="12" bestFit="1" customWidth="1"/>
    <col min="6" max="6" width="8.42578125" style="12" bestFit="1" customWidth="1"/>
    <col min="7" max="10" width="9.140625" style="12"/>
    <col min="11" max="11" width="22.28515625" style="12" bestFit="1" customWidth="1"/>
    <col min="12" max="12" width="6.140625" style="12" bestFit="1" customWidth="1"/>
    <col min="13" max="15" width="7.28515625" style="12" bestFit="1" customWidth="1"/>
    <col min="16" max="16384" width="9.140625" style="12"/>
  </cols>
  <sheetData>
    <row r="4" spans="3:14" ht="15.75">
      <c r="C4" s="11"/>
      <c r="D4" s="11"/>
      <c r="E4" s="11"/>
      <c r="F4" s="11"/>
    </row>
    <row r="5" spans="3:14" ht="16.5" thickBot="1">
      <c r="C5" s="11"/>
      <c r="D5" s="11"/>
      <c r="E5" s="11"/>
      <c r="F5" s="11"/>
    </row>
    <row r="6" spans="3:14" ht="16.5" thickBot="1">
      <c r="C6" s="21"/>
      <c r="D6" s="22">
        <v>2009</v>
      </c>
      <c r="E6" s="22">
        <v>2010</v>
      </c>
      <c r="F6" s="23">
        <v>2011</v>
      </c>
      <c r="K6" s="21"/>
      <c r="L6" s="22">
        <v>2009</v>
      </c>
      <c r="M6" s="22">
        <v>2010</v>
      </c>
      <c r="N6" s="23">
        <v>2011</v>
      </c>
    </row>
    <row r="7" spans="3:14" ht="15.75">
      <c r="C7" s="13" t="s">
        <v>374</v>
      </c>
      <c r="D7" s="74">
        <v>679</v>
      </c>
      <c r="E7" s="74">
        <v>2128</v>
      </c>
      <c r="F7" s="75">
        <v>2068</v>
      </c>
      <c r="K7" s="14" t="s">
        <v>370</v>
      </c>
      <c r="L7" s="25">
        <v>6409</v>
      </c>
      <c r="M7" s="25">
        <v>10839</v>
      </c>
      <c r="N7" s="26">
        <v>17254</v>
      </c>
    </row>
    <row r="8" spans="3:14" ht="15.75">
      <c r="C8" s="15" t="s">
        <v>386</v>
      </c>
      <c r="D8" s="30">
        <v>5562</v>
      </c>
      <c r="E8" s="30">
        <v>8021</v>
      </c>
      <c r="F8" s="44">
        <v>15520</v>
      </c>
      <c r="K8" s="15" t="s">
        <v>386</v>
      </c>
      <c r="L8" s="30">
        <v>5562</v>
      </c>
      <c r="M8" s="30">
        <v>8021</v>
      </c>
      <c r="N8" s="44">
        <v>15520</v>
      </c>
    </row>
    <row r="9" spans="3:14" ht="16.5" thickBot="1">
      <c r="C9" s="18" t="s">
        <v>394</v>
      </c>
      <c r="D9" s="19">
        <v>-4883</v>
      </c>
      <c r="E9" s="19">
        <v>-5893</v>
      </c>
      <c r="F9" s="20">
        <v>-13452</v>
      </c>
      <c r="K9" s="18" t="s">
        <v>392</v>
      </c>
      <c r="L9" s="19">
        <v>847</v>
      </c>
      <c r="M9" s="19">
        <v>2818</v>
      </c>
      <c r="N9" s="20">
        <v>1734</v>
      </c>
    </row>
    <row r="11" spans="3:14">
      <c r="C11" s="16"/>
      <c r="D11" s="16"/>
      <c r="E11" s="16"/>
    </row>
    <row r="12" spans="3:14">
      <c r="C12" s="16"/>
      <c r="D12" s="16"/>
      <c r="E12" s="16"/>
    </row>
    <row r="16" spans="3:14">
      <c r="C16" s="16"/>
      <c r="D16" s="16"/>
      <c r="E16" s="16"/>
    </row>
    <row r="17" spans="2:7">
      <c r="C17" s="16"/>
      <c r="D17" s="16"/>
      <c r="E17" s="16"/>
    </row>
    <row r="27" spans="2:7">
      <c r="B27" s="17"/>
      <c r="C27" s="17"/>
      <c r="D27" s="17"/>
      <c r="E27" s="17"/>
      <c r="F27" s="17"/>
      <c r="G27" s="17"/>
    </row>
    <row r="28" spans="2:7">
      <c r="B28" s="17"/>
      <c r="C28" s="17"/>
      <c r="D28" s="17"/>
      <c r="E28" s="17"/>
      <c r="F28" s="17"/>
      <c r="G28" s="17"/>
    </row>
    <row r="29" spans="2:7">
      <c r="B29" s="17"/>
      <c r="C29" s="17"/>
      <c r="D29" s="17"/>
      <c r="E29" s="17"/>
      <c r="F29" s="17"/>
      <c r="G29" s="17"/>
    </row>
    <row r="30" spans="2:7">
      <c r="B30" s="17"/>
      <c r="C30" s="17"/>
      <c r="D30" s="17"/>
      <c r="E30" s="17"/>
      <c r="F30" s="17"/>
      <c r="G30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2" r:id="rId1"/>
  <drawing r:id="rId2"/>
  <legacyDrawing r:id="rId3"/>
  <controls>
    <control shapeId="6146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7"/>
  <dimension ref="B4:M23"/>
  <sheetViews>
    <sheetView topLeftCell="A7" workbookViewId="0">
      <selection activeCell="A14" sqref="A14"/>
    </sheetView>
  </sheetViews>
  <sheetFormatPr defaultRowHeight="15"/>
  <cols>
    <col min="1" max="1" width="9.140625" style="1"/>
    <col min="2" max="2" width="25.5703125" style="1" bestFit="1" customWidth="1"/>
    <col min="3" max="3" width="13.7109375" style="1" bestFit="1" customWidth="1"/>
    <col min="4" max="4" width="10.28515625" style="1" customWidth="1"/>
    <col min="5" max="8" width="9.140625" style="1"/>
    <col min="9" max="9" width="10" style="1" customWidth="1"/>
    <col min="10" max="10" width="24" style="1" customWidth="1"/>
    <col min="11" max="11" width="6.140625" style="1" bestFit="1" customWidth="1"/>
    <col min="12" max="13" width="7.28515625" style="1" bestFit="1" customWidth="1"/>
    <col min="14" max="16384" width="9.140625" style="1"/>
  </cols>
  <sheetData>
    <row r="4" spans="2:13" ht="15.75" thickBot="1"/>
    <row r="5" spans="2:13" ht="16.5" thickBot="1">
      <c r="B5" s="35"/>
      <c r="C5" s="36">
        <v>2009</v>
      </c>
      <c r="D5" s="36">
        <v>2010</v>
      </c>
      <c r="E5" s="37">
        <v>2011</v>
      </c>
      <c r="J5" s="38" t="s">
        <v>400</v>
      </c>
      <c r="K5" s="36">
        <v>2009</v>
      </c>
      <c r="L5" s="36">
        <v>2010</v>
      </c>
      <c r="M5" s="37">
        <v>2011</v>
      </c>
    </row>
    <row r="6" spans="2:13" ht="15.75">
      <c r="B6" s="24" t="s">
        <v>366</v>
      </c>
      <c r="C6" s="25">
        <v>17522</v>
      </c>
      <c r="D6" s="25">
        <v>20867</v>
      </c>
      <c r="E6" s="26">
        <v>33148</v>
      </c>
      <c r="J6" s="27" t="s">
        <v>397</v>
      </c>
      <c r="K6" s="28">
        <f>C8*100</f>
        <v>0.45656888483049879</v>
      </c>
      <c r="L6" s="28">
        <f>D8*100</f>
        <v>10.533378061053337</v>
      </c>
      <c r="M6" s="28">
        <f>E8*100</f>
        <v>14.87269216845662</v>
      </c>
    </row>
    <row r="7" spans="2:13" ht="15.75">
      <c r="B7" s="29" t="s">
        <v>417</v>
      </c>
      <c r="C7" s="30">
        <v>80</v>
      </c>
      <c r="D7" s="30">
        <v>2198</v>
      </c>
      <c r="E7" s="30">
        <v>4930</v>
      </c>
      <c r="J7" s="31" t="s">
        <v>381</v>
      </c>
      <c r="K7" s="32">
        <f>C13*100</f>
        <v>1.030662200463798</v>
      </c>
      <c r="L7" s="32">
        <f>D13*100</f>
        <v>22.077139413419044</v>
      </c>
      <c r="M7" s="32">
        <f>E13*100</f>
        <v>33.113917248790976</v>
      </c>
    </row>
    <row r="8" spans="2:13" ht="16.5" thickBot="1">
      <c r="B8" s="39" t="s">
        <v>401</v>
      </c>
      <c r="C8" s="40">
        <v>4.5656888483049879E-3</v>
      </c>
      <c r="D8" s="40">
        <v>0.10533378061053338</v>
      </c>
      <c r="E8" s="40">
        <v>0.14872692168456619</v>
      </c>
      <c r="J8" s="31" t="s">
        <v>398</v>
      </c>
      <c r="K8" s="32">
        <f>C18*100</f>
        <v>0.49651866225316743</v>
      </c>
      <c r="L8" s="32">
        <f>D18*100</f>
        <v>15.713806488714239</v>
      </c>
      <c r="M8" s="32">
        <f>E18*100</f>
        <v>19.808133220707131</v>
      </c>
    </row>
    <row r="9" spans="2:13" ht="16.5" thickBot="1">
      <c r="J9" s="33" t="s">
        <v>399</v>
      </c>
      <c r="K9" s="34">
        <f>C23*100</f>
        <v>0.16117983640246605</v>
      </c>
      <c r="L9" s="34">
        <f>D23*100</f>
        <v>2.9724393476320556</v>
      </c>
      <c r="M9" s="34">
        <f>E23*100</f>
        <v>5.1107148780892357</v>
      </c>
    </row>
    <row r="10" spans="2:13" ht="16.5" thickBot="1">
      <c r="B10" s="35"/>
      <c r="C10" s="36">
        <v>2009</v>
      </c>
      <c r="D10" s="36">
        <v>2010</v>
      </c>
      <c r="E10" s="37">
        <v>2011</v>
      </c>
    </row>
    <row r="11" spans="2:13" ht="15.75">
      <c r="B11" s="24" t="s">
        <v>381</v>
      </c>
      <c r="C11" s="25">
        <v>7762</v>
      </c>
      <c r="D11" s="25">
        <v>9956</v>
      </c>
      <c r="E11" s="25">
        <v>14888</v>
      </c>
    </row>
    <row r="12" spans="2:13" ht="15.75">
      <c r="B12" s="29" t="s">
        <v>417</v>
      </c>
      <c r="C12" s="30">
        <v>80</v>
      </c>
      <c r="D12" s="30">
        <v>2198</v>
      </c>
      <c r="E12" s="30">
        <v>4930</v>
      </c>
    </row>
    <row r="13" spans="2:13" ht="16.5" thickBot="1">
      <c r="B13" s="39" t="s">
        <v>402</v>
      </c>
      <c r="C13" s="40">
        <v>1.0306622004637981E-2</v>
      </c>
      <c r="D13" s="40">
        <v>0.22077139413419045</v>
      </c>
      <c r="E13" s="40">
        <v>0.33113917248790975</v>
      </c>
    </row>
    <row r="14" spans="2:13" ht="15.75" thickBot="1"/>
    <row r="15" spans="2:13" ht="16.5" thickBot="1">
      <c r="B15" s="35"/>
      <c r="C15" s="36">
        <v>2009</v>
      </c>
      <c r="D15" s="36">
        <v>2010</v>
      </c>
      <c r="E15" s="37">
        <v>2011</v>
      </c>
    </row>
    <row r="16" spans="2:13" ht="15.75">
      <c r="B16" s="24" t="s">
        <v>405</v>
      </c>
      <c r="C16" s="25">
        <v>17522</v>
      </c>
      <c r="D16" s="25">
        <v>20867</v>
      </c>
      <c r="E16" s="25">
        <v>33148</v>
      </c>
    </row>
    <row r="17" spans="2:5" ht="15.75">
      <c r="B17" s="29" t="s">
        <v>442</v>
      </c>
      <c r="C17" s="30">
        <v>87</v>
      </c>
      <c r="D17" s="30">
        <v>3279</v>
      </c>
      <c r="E17" s="30">
        <v>6566</v>
      </c>
    </row>
    <row r="18" spans="2:5" ht="16.5" thickBot="1">
      <c r="B18" s="39" t="s">
        <v>403</v>
      </c>
      <c r="C18" s="40">
        <v>4.9651866225316746E-3</v>
      </c>
      <c r="D18" s="40">
        <v>0.15713806488714238</v>
      </c>
      <c r="E18" s="40">
        <v>0.1980813322070713</v>
      </c>
    </row>
    <row r="19" spans="2:5" ht="15.75" thickBot="1"/>
    <row r="20" spans="2:5" ht="16.5" thickBot="1">
      <c r="B20" s="35"/>
      <c r="C20" s="36">
        <v>2009</v>
      </c>
      <c r="D20" s="36">
        <v>2010</v>
      </c>
      <c r="E20" s="37">
        <v>2011</v>
      </c>
    </row>
    <row r="21" spans="2:5" ht="15.75">
      <c r="B21" s="24" t="s">
        <v>399</v>
      </c>
      <c r="C21" s="25">
        <v>49634</v>
      </c>
      <c r="D21" s="25">
        <v>73946</v>
      </c>
      <c r="E21" s="25">
        <v>96464</v>
      </c>
    </row>
    <row r="22" spans="2:5" ht="15.75">
      <c r="B22" s="29" t="s">
        <v>417</v>
      </c>
      <c r="C22" s="30">
        <v>80</v>
      </c>
      <c r="D22" s="30">
        <v>2198</v>
      </c>
      <c r="E22" s="30">
        <v>4930</v>
      </c>
    </row>
    <row r="23" spans="2:5" ht="16.5" thickBot="1">
      <c r="B23" s="39" t="s">
        <v>404</v>
      </c>
      <c r="C23" s="40">
        <v>1.6117983640246605E-3</v>
      </c>
      <c r="D23" s="40">
        <v>2.9724393476320558E-2</v>
      </c>
      <c r="E23" s="40">
        <v>5.1107148780892356E-2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  <legacyDrawing r:id="rId3"/>
  <controls>
    <control shapeId="10241" r:id="rId4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8"/>
  <dimension ref="A1:M29"/>
  <sheetViews>
    <sheetView zoomScaleNormal="100" workbookViewId="0">
      <selection activeCell="A18" sqref="A18"/>
    </sheetView>
  </sheetViews>
  <sheetFormatPr defaultRowHeight="15"/>
  <cols>
    <col min="1" max="1" width="9.140625" style="1"/>
    <col min="2" max="2" width="31.5703125" style="1" bestFit="1" customWidth="1"/>
    <col min="3" max="8" width="9.140625" style="1"/>
    <col min="9" max="9" width="7.42578125" style="1" bestFit="1" customWidth="1"/>
    <col min="10" max="16384" width="9.140625" style="1"/>
  </cols>
  <sheetData>
    <row r="1" spans="1:13" ht="15.7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ht="15.75">
      <c r="A2" s="41"/>
      <c r="F2" s="41"/>
      <c r="G2" s="41"/>
      <c r="H2" s="41"/>
      <c r="M2" s="41"/>
    </row>
    <row r="3" spans="1:13" ht="15.75">
      <c r="A3" s="41"/>
      <c r="F3" s="41"/>
      <c r="G3" s="41"/>
      <c r="H3" s="41"/>
      <c r="M3" s="41"/>
    </row>
    <row r="4" spans="1:13" ht="15.75">
      <c r="A4" s="41"/>
      <c r="F4" s="41"/>
      <c r="G4" s="41"/>
      <c r="H4" s="41"/>
      <c r="M4" s="41"/>
    </row>
    <row r="5" spans="1:13" ht="16.5" thickBot="1">
      <c r="A5" s="41"/>
      <c r="F5" s="41"/>
      <c r="G5" s="41"/>
      <c r="H5" s="41"/>
      <c r="M5" s="41"/>
    </row>
    <row r="6" spans="1:13" ht="16.5" thickBot="1">
      <c r="A6" s="41"/>
      <c r="B6" s="35" t="s">
        <v>406</v>
      </c>
      <c r="C6" s="36">
        <v>2009</v>
      </c>
      <c r="D6" s="36">
        <v>2010</v>
      </c>
      <c r="E6" s="37">
        <v>2011</v>
      </c>
      <c r="F6" s="41"/>
      <c r="G6" s="41"/>
      <c r="H6" s="41"/>
      <c r="K6" s="41"/>
      <c r="L6" s="41"/>
      <c r="M6" s="41"/>
    </row>
    <row r="7" spans="1:13" ht="15.75">
      <c r="A7" s="41"/>
      <c r="B7" s="24" t="s">
        <v>366</v>
      </c>
      <c r="C7" s="25">
        <v>17522</v>
      </c>
      <c r="D7" s="25">
        <v>20867</v>
      </c>
      <c r="E7" s="26">
        <v>33148</v>
      </c>
      <c r="F7" s="41"/>
      <c r="G7" s="41"/>
      <c r="H7" s="41"/>
      <c r="K7" s="41"/>
      <c r="L7" s="41"/>
      <c r="M7" s="41"/>
    </row>
    <row r="8" spans="1:13" ht="15.75">
      <c r="A8" s="41"/>
      <c r="B8" s="29" t="s">
        <v>399</v>
      </c>
      <c r="C8" s="30">
        <v>49634</v>
      </c>
      <c r="D8" s="30">
        <v>73946</v>
      </c>
      <c r="E8" s="44">
        <v>96464</v>
      </c>
      <c r="F8" s="41"/>
      <c r="G8" s="41"/>
      <c r="H8" s="41"/>
      <c r="K8" s="41"/>
      <c r="L8" s="41"/>
      <c r="M8" s="41"/>
    </row>
    <row r="9" spans="1:13" ht="16.5" thickBot="1">
      <c r="A9" s="41"/>
      <c r="B9" s="46" t="s">
        <v>443</v>
      </c>
      <c r="C9" s="47">
        <v>2.8326675037096223</v>
      </c>
      <c r="D9" s="47">
        <v>3.5436814108400823</v>
      </c>
      <c r="E9" s="48">
        <v>2.9101001568722094</v>
      </c>
      <c r="F9" s="41"/>
      <c r="G9" s="41"/>
      <c r="H9" s="41"/>
      <c r="K9" s="41"/>
      <c r="L9" s="41"/>
      <c r="M9" s="41"/>
    </row>
    <row r="10" spans="1:13" ht="16.5" thickBot="1">
      <c r="A10" s="41"/>
      <c r="B10" s="41"/>
      <c r="C10" s="41"/>
      <c r="D10" s="41"/>
      <c r="E10" s="41"/>
      <c r="F10" s="41"/>
      <c r="G10" s="41"/>
      <c r="H10" s="41"/>
      <c r="K10" s="41"/>
      <c r="L10" s="41"/>
      <c r="M10" s="41"/>
    </row>
    <row r="11" spans="1:13" ht="16.5" thickBot="1">
      <c r="A11" s="41"/>
      <c r="B11" s="35" t="s">
        <v>407</v>
      </c>
      <c r="C11" s="36">
        <v>2009</v>
      </c>
      <c r="D11" s="36">
        <v>2010</v>
      </c>
      <c r="E11" s="37">
        <v>2011</v>
      </c>
      <c r="F11" s="41"/>
      <c r="G11" s="41"/>
      <c r="H11" s="41"/>
      <c r="K11" s="41"/>
      <c r="L11" s="41"/>
      <c r="M11" s="41"/>
    </row>
    <row r="12" spans="1:13" ht="15.75">
      <c r="A12" s="41"/>
      <c r="B12" s="24" t="s">
        <v>412</v>
      </c>
      <c r="C12" s="25">
        <v>2684</v>
      </c>
      <c r="D12" s="25">
        <v>3603</v>
      </c>
      <c r="E12" s="26">
        <v>7062</v>
      </c>
      <c r="F12" s="41"/>
      <c r="G12" s="41"/>
      <c r="H12" s="41"/>
      <c r="I12" s="41"/>
      <c r="J12" s="41"/>
      <c r="K12" s="41"/>
      <c r="L12" s="41"/>
      <c r="M12" s="41"/>
    </row>
    <row r="13" spans="1:13" ht="15.75">
      <c r="A13" s="41"/>
      <c r="B13" s="29" t="s">
        <v>399</v>
      </c>
      <c r="C13" s="30">
        <v>49634</v>
      </c>
      <c r="D13" s="30">
        <v>73946</v>
      </c>
      <c r="E13" s="44">
        <v>96464</v>
      </c>
      <c r="F13" s="41"/>
      <c r="G13" s="41"/>
      <c r="H13" s="41"/>
      <c r="I13" s="41"/>
      <c r="J13" s="41"/>
      <c r="K13" s="41"/>
      <c r="L13" s="41"/>
      <c r="M13" s="41"/>
    </row>
    <row r="14" spans="1:13" ht="16.5" thickBot="1">
      <c r="A14" s="41"/>
      <c r="B14" s="49" t="s">
        <v>444</v>
      </c>
      <c r="C14" s="47">
        <v>18.492548435171386</v>
      </c>
      <c r="D14" s="47">
        <v>20.523452678323618</v>
      </c>
      <c r="E14" s="48">
        <v>13.659586519399603</v>
      </c>
      <c r="F14" s="41"/>
      <c r="G14" s="41"/>
      <c r="H14" s="41"/>
      <c r="I14" s="41"/>
      <c r="J14" s="41"/>
      <c r="K14" s="41"/>
      <c r="L14" s="41"/>
      <c r="M14" s="41"/>
    </row>
    <row r="15" spans="1:13" ht="16.5" thickBot="1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</row>
    <row r="16" spans="1:13" ht="16.5" thickBot="1">
      <c r="A16" s="41"/>
      <c r="B16" s="35" t="s">
        <v>431</v>
      </c>
      <c r="C16" s="36">
        <v>2009</v>
      </c>
      <c r="D16" s="36">
        <v>2010</v>
      </c>
      <c r="E16" s="37">
        <v>2011</v>
      </c>
      <c r="F16" s="41"/>
      <c r="G16" s="41"/>
      <c r="H16" s="41"/>
      <c r="I16" s="41"/>
      <c r="J16" s="41"/>
      <c r="K16" s="41"/>
      <c r="L16" s="41"/>
      <c r="M16" s="41"/>
    </row>
    <row r="17" spans="1:13" ht="15.75">
      <c r="A17" s="41"/>
      <c r="B17" s="24" t="s">
        <v>412</v>
      </c>
      <c r="C17" s="25">
        <v>2684</v>
      </c>
      <c r="D17" s="25">
        <v>3603</v>
      </c>
      <c r="E17" s="26">
        <v>7062</v>
      </c>
      <c r="F17" s="41"/>
      <c r="G17" s="41"/>
      <c r="H17" s="41"/>
      <c r="I17" s="41"/>
      <c r="J17" s="41"/>
      <c r="K17" s="41"/>
      <c r="L17" s="41"/>
      <c r="M17" s="41"/>
    </row>
    <row r="18" spans="1:13" ht="15.75">
      <c r="A18" s="41"/>
      <c r="B18" s="29" t="s">
        <v>413</v>
      </c>
      <c r="C18" s="30">
        <v>137.87222222222223</v>
      </c>
      <c r="D18" s="30">
        <v>205.40555555555557</v>
      </c>
      <c r="E18" s="44">
        <v>267.95555555555558</v>
      </c>
      <c r="F18" s="41"/>
      <c r="G18" s="41"/>
      <c r="H18" s="41"/>
      <c r="I18" s="41"/>
      <c r="J18" s="41"/>
      <c r="K18" s="41"/>
      <c r="L18" s="41"/>
      <c r="M18" s="41"/>
    </row>
    <row r="19" spans="1:13" ht="16.5" thickBot="1">
      <c r="A19" s="41"/>
      <c r="B19" s="49" t="s">
        <v>445</v>
      </c>
      <c r="C19" s="47">
        <v>19.467300640689849</v>
      </c>
      <c r="D19" s="47">
        <v>17.540908230330238</v>
      </c>
      <c r="E19" s="48">
        <v>26.355116934815058</v>
      </c>
      <c r="F19" s="41"/>
      <c r="G19" s="41"/>
      <c r="H19" s="41"/>
      <c r="I19" s="41"/>
      <c r="J19" s="41"/>
      <c r="K19" s="41"/>
      <c r="L19" s="41"/>
      <c r="M19" s="41"/>
    </row>
    <row r="20" spans="1:13" ht="16.5" thickBot="1">
      <c r="A20" s="41"/>
      <c r="B20" s="41"/>
      <c r="C20" s="41"/>
      <c r="D20" s="41"/>
      <c r="E20" s="41"/>
      <c r="F20" s="41"/>
      <c r="G20" s="41"/>
      <c r="H20" s="41"/>
      <c r="I20" s="41"/>
      <c r="J20" s="41"/>
    </row>
    <row r="21" spans="1:13" ht="16.5" thickBot="1">
      <c r="A21" s="41"/>
      <c r="B21" s="35" t="s">
        <v>414</v>
      </c>
      <c r="C21" s="36">
        <v>2009</v>
      </c>
      <c r="D21" s="36">
        <v>2010</v>
      </c>
      <c r="E21" s="37">
        <v>2011</v>
      </c>
      <c r="F21" s="41"/>
      <c r="G21" s="41"/>
      <c r="H21" s="41"/>
      <c r="I21" s="41"/>
      <c r="J21" s="41"/>
    </row>
    <row r="22" spans="1:13" ht="15.75">
      <c r="A22" s="41"/>
      <c r="B22" s="24" t="s">
        <v>373</v>
      </c>
      <c r="C22" s="25">
        <v>456</v>
      </c>
      <c r="D22" s="25">
        <v>681</v>
      </c>
      <c r="E22" s="26">
        <v>2585</v>
      </c>
      <c r="F22" s="41"/>
      <c r="G22" s="41"/>
      <c r="H22" s="41"/>
      <c r="I22" s="41"/>
      <c r="J22" s="41"/>
    </row>
    <row r="23" spans="1:13" ht="15.75">
      <c r="A23" s="41"/>
      <c r="B23" s="29" t="s">
        <v>413</v>
      </c>
      <c r="C23" s="30">
        <v>137.87222222222223</v>
      </c>
      <c r="D23" s="30">
        <v>205.40555555555557</v>
      </c>
      <c r="E23" s="44">
        <v>267.95555555555558</v>
      </c>
      <c r="F23" s="41"/>
      <c r="G23" s="41"/>
      <c r="H23" s="41"/>
      <c r="I23" s="41"/>
      <c r="J23" s="41"/>
    </row>
    <row r="24" spans="1:13" ht="16.5" thickBot="1">
      <c r="A24" s="41"/>
      <c r="B24" s="50" t="s">
        <v>446</v>
      </c>
      <c r="C24" s="47">
        <v>3.307410242978603</v>
      </c>
      <c r="D24" s="47">
        <v>3.3153923133097125</v>
      </c>
      <c r="E24" s="48">
        <v>9.6471222424946088</v>
      </c>
      <c r="F24" s="41"/>
      <c r="G24" s="41"/>
      <c r="H24" s="41"/>
      <c r="I24" s="41"/>
      <c r="J24" s="41"/>
    </row>
    <row r="25" spans="1:13" ht="16.5" thickBot="1">
      <c r="A25" s="41"/>
      <c r="B25" s="41"/>
      <c r="C25" s="41"/>
      <c r="D25" s="41"/>
      <c r="E25" s="41"/>
      <c r="F25" s="41"/>
      <c r="G25" s="41"/>
      <c r="H25" s="41"/>
      <c r="I25" s="41"/>
      <c r="J25" s="41"/>
    </row>
    <row r="26" spans="1:13" ht="16.5" thickBot="1">
      <c r="B26" s="35" t="s">
        <v>450</v>
      </c>
      <c r="C26" s="36">
        <v>2009</v>
      </c>
      <c r="D26" s="36">
        <v>2010</v>
      </c>
      <c r="E26" s="37">
        <v>2011</v>
      </c>
    </row>
    <row r="27" spans="1:13" ht="15.75">
      <c r="B27" s="24" t="s">
        <v>386</v>
      </c>
      <c r="C27" s="25">
        <v>5562</v>
      </c>
      <c r="D27" s="25">
        <v>8021</v>
      </c>
      <c r="E27" s="26">
        <v>15520</v>
      </c>
    </row>
    <row r="28" spans="1:13" ht="15.75">
      <c r="B28" s="29" t="s">
        <v>413</v>
      </c>
      <c r="C28" s="30">
        <v>137.87222222222223</v>
      </c>
      <c r="D28" s="30">
        <v>205.40555555555557</v>
      </c>
      <c r="E28" s="44">
        <v>267.95555555555558</v>
      </c>
    </row>
    <row r="29" spans="1:13" ht="16.5" thickBot="1">
      <c r="B29" s="49" t="s">
        <v>447</v>
      </c>
      <c r="C29" s="47">
        <v>40.341701253173227</v>
      </c>
      <c r="D29" s="47">
        <v>39.049576718145673</v>
      </c>
      <c r="E29" s="48">
        <v>57.920053076795483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3313" r:id="rId4" name="CommandButton1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9"/>
  <dimension ref="B6:N15"/>
  <sheetViews>
    <sheetView zoomScaleNormal="100" workbookViewId="0">
      <selection activeCell="I13" sqref="I13"/>
    </sheetView>
  </sheetViews>
  <sheetFormatPr defaultRowHeight="15"/>
  <cols>
    <col min="1" max="1" width="9.140625" style="1"/>
    <col min="2" max="2" width="27.85546875" style="1" bestFit="1" customWidth="1"/>
    <col min="3" max="4" width="7.7109375" style="1" bestFit="1" customWidth="1"/>
    <col min="5" max="8" width="9.140625" style="1"/>
    <col min="9" max="9" width="9" style="1" customWidth="1"/>
    <col min="10" max="10" width="22.28515625" style="1" bestFit="1" customWidth="1"/>
    <col min="11" max="11" width="9.140625" style="1" bestFit="1" customWidth="1"/>
    <col min="12" max="13" width="7.7109375" style="1" bestFit="1" customWidth="1"/>
    <col min="14" max="16384" width="9.140625" style="1"/>
  </cols>
  <sheetData>
    <row r="6" spans="2:14" ht="15" customHeight="1" thickBot="1"/>
    <row r="7" spans="2:14" ht="16.5" thickBot="1">
      <c r="B7" s="45"/>
      <c r="C7" s="36">
        <v>2009</v>
      </c>
      <c r="D7" s="36">
        <v>2010</v>
      </c>
      <c r="E7" s="37">
        <v>2011</v>
      </c>
      <c r="J7" s="45"/>
      <c r="K7" s="36">
        <v>2009</v>
      </c>
      <c r="L7" s="36">
        <v>2010</v>
      </c>
      <c r="M7" s="37">
        <v>2011</v>
      </c>
    </row>
    <row r="8" spans="2:14" ht="15.75">
      <c r="B8" s="24" t="s">
        <v>415</v>
      </c>
      <c r="C8" s="25">
        <v>9760</v>
      </c>
      <c r="D8" s="25">
        <v>10911</v>
      </c>
      <c r="E8" s="26">
        <v>17813</v>
      </c>
      <c r="G8" s="51"/>
      <c r="J8" s="24" t="s">
        <v>384</v>
      </c>
      <c r="K8" s="25">
        <v>9760</v>
      </c>
      <c r="L8" s="25">
        <v>10911</v>
      </c>
      <c r="M8" s="26">
        <v>18260</v>
      </c>
    </row>
    <row r="9" spans="2:14" ht="15.75">
      <c r="B9" s="29" t="s">
        <v>416</v>
      </c>
      <c r="C9" s="30">
        <v>17522</v>
      </c>
      <c r="D9" s="30">
        <v>20867</v>
      </c>
      <c r="E9" s="44">
        <v>33148</v>
      </c>
      <c r="G9" s="51"/>
      <c r="J9" s="29" t="s">
        <v>420</v>
      </c>
      <c r="K9" s="25">
        <v>679</v>
      </c>
      <c r="L9" s="25">
        <v>2128</v>
      </c>
      <c r="M9" s="25">
        <v>2068</v>
      </c>
    </row>
    <row r="10" spans="2:14" ht="16.5" thickBot="1">
      <c r="B10" s="49" t="s">
        <v>408</v>
      </c>
      <c r="C10" s="47">
        <v>55.701403949320849</v>
      </c>
      <c r="D10" s="47">
        <v>52.288302103800255</v>
      </c>
      <c r="E10" s="47">
        <v>53.737782068299744</v>
      </c>
      <c r="G10" s="51"/>
      <c r="J10" s="52" t="s">
        <v>421</v>
      </c>
      <c r="K10" s="30">
        <v>2158.3199999999997</v>
      </c>
      <c r="L10" s="30">
        <v>6169</v>
      </c>
      <c r="M10" s="30">
        <v>10896</v>
      </c>
    </row>
    <row r="11" spans="2:14" ht="16.5" thickBot="1">
      <c r="J11" s="49" t="s">
        <v>419</v>
      </c>
      <c r="K11" s="47">
        <v>4.2074389457702637</v>
      </c>
      <c r="L11" s="47">
        <v>1.4237315654754639</v>
      </c>
      <c r="M11" s="47">
        <v>1.4860498905181885</v>
      </c>
    </row>
    <row r="12" spans="2:14" ht="16.5" thickBot="1">
      <c r="B12" s="45"/>
      <c r="C12" s="36">
        <v>2009</v>
      </c>
      <c r="D12" s="36">
        <v>2010</v>
      </c>
      <c r="E12" s="37">
        <v>2011</v>
      </c>
    </row>
    <row r="13" spans="2:14" ht="15.75">
      <c r="B13" s="29" t="s">
        <v>381</v>
      </c>
      <c r="C13" s="25">
        <v>7762</v>
      </c>
      <c r="D13" s="25">
        <v>9956</v>
      </c>
      <c r="E13" s="25">
        <v>14888</v>
      </c>
      <c r="K13" s="51"/>
      <c r="L13" s="51"/>
      <c r="M13" s="51"/>
      <c r="N13" s="51"/>
    </row>
    <row r="14" spans="2:14" ht="15.75">
      <c r="B14" s="29" t="s">
        <v>416</v>
      </c>
      <c r="C14" s="30">
        <v>17522</v>
      </c>
      <c r="D14" s="30">
        <v>20867</v>
      </c>
      <c r="E14" s="30">
        <v>33148</v>
      </c>
      <c r="K14" s="51"/>
      <c r="L14" s="51"/>
      <c r="M14" s="51"/>
      <c r="N14" s="51"/>
    </row>
    <row r="15" spans="2:14" ht="16.5" thickBot="1">
      <c r="B15" s="46" t="s">
        <v>432</v>
      </c>
      <c r="C15" s="47">
        <v>44.298596050679144</v>
      </c>
      <c r="D15" s="47">
        <v>47.711697896199738</v>
      </c>
      <c r="E15" s="47">
        <v>44.913720284783395</v>
      </c>
      <c r="K15" s="51"/>
      <c r="L15" s="51"/>
      <c r="M15" s="51"/>
      <c r="N15" s="5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control shapeId="14340" r:id="rId4" name="CommandButton1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0"/>
  <dimension ref="B3:K19"/>
  <sheetViews>
    <sheetView workbookViewId="0">
      <selection activeCell="A14" sqref="A14"/>
    </sheetView>
  </sheetViews>
  <sheetFormatPr defaultRowHeight="15"/>
  <cols>
    <col min="1" max="1" width="9.140625" style="1"/>
    <col min="2" max="2" width="19.42578125" style="1" bestFit="1" customWidth="1"/>
    <col min="3" max="7" width="9.140625" style="1"/>
    <col min="8" max="8" width="18.42578125" style="1" bestFit="1" customWidth="1"/>
    <col min="9" max="16384" width="9.140625" style="1"/>
  </cols>
  <sheetData>
    <row r="3" spans="2:11" ht="15.75">
      <c r="F3" s="41"/>
      <c r="G3" s="41"/>
      <c r="H3" s="41"/>
      <c r="I3" s="41"/>
      <c r="J3" s="41"/>
      <c r="K3" s="41"/>
    </row>
    <row r="4" spans="2:11" ht="15.75">
      <c r="F4" s="41"/>
      <c r="G4" s="41"/>
      <c r="H4" s="41"/>
      <c r="I4" s="41"/>
      <c r="J4" s="41"/>
      <c r="K4" s="41"/>
    </row>
    <row r="5" spans="2:11" ht="15.75">
      <c r="B5" s="54"/>
      <c r="C5" s="55">
        <v>2009</v>
      </c>
      <c r="D5" s="55">
        <v>2010</v>
      </c>
      <c r="E5" s="55">
        <v>2011</v>
      </c>
      <c r="F5" s="41"/>
      <c r="G5" s="41"/>
    </row>
    <row r="6" spans="2:11" ht="15.75">
      <c r="B6" s="53" t="s">
        <v>370</v>
      </c>
      <c r="C6" s="30">
        <v>6409</v>
      </c>
      <c r="D6" s="30">
        <v>10839</v>
      </c>
      <c r="E6" s="30">
        <v>17254</v>
      </c>
      <c r="F6" s="41"/>
      <c r="G6" s="41"/>
    </row>
    <row r="7" spans="2:11" ht="15.75">
      <c r="B7" s="53" t="s">
        <v>386</v>
      </c>
      <c r="C7" s="30">
        <v>5562</v>
      </c>
      <c r="D7" s="30">
        <v>8021</v>
      </c>
      <c r="E7" s="30">
        <v>15520</v>
      </c>
      <c r="F7" s="41"/>
      <c r="G7" s="41"/>
    </row>
    <row r="8" spans="2:11" ht="15.75">
      <c r="B8" s="56" t="s">
        <v>409</v>
      </c>
      <c r="C8" s="57">
        <v>1.1522833513124775</v>
      </c>
      <c r="D8" s="57">
        <v>1.3513277646178781</v>
      </c>
      <c r="E8" s="57">
        <v>1.1117268041237114</v>
      </c>
      <c r="F8" s="41"/>
      <c r="G8" s="41"/>
    </row>
    <row r="9" spans="2:11" ht="15.75">
      <c r="B9" s="41"/>
      <c r="C9" s="41"/>
      <c r="D9" s="41"/>
      <c r="E9" s="41"/>
      <c r="F9" s="41"/>
      <c r="G9" s="41"/>
    </row>
    <row r="10" spans="2:11" ht="15.75">
      <c r="B10" s="54"/>
      <c r="C10" s="55">
        <v>2009</v>
      </c>
      <c r="D10" s="55">
        <v>2010</v>
      </c>
      <c r="E10" s="55">
        <v>2011</v>
      </c>
      <c r="F10" s="41"/>
      <c r="G10" s="41"/>
      <c r="H10" s="41"/>
      <c r="I10" s="41"/>
      <c r="J10" s="41"/>
      <c r="K10" s="41"/>
    </row>
    <row r="11" spans="2:11" ht="15.75">
      <c r="B11" s="53" t="s">
        <v>370</v>
      </c>
      <c r="C11" s="30">
        <v>6409</v>
      </c>
      <c r="D11" s="30">
        <v>10839</v>
      </c>
      <c r="E11" s="30">
        <v>17254</v>
      </c>
      <c r="F11" s="41"/>
      <c r="G11" s="41"/>
      <c r="H11" s="41"/>
      <c r="I11" s="41"/>
      <c r="J11" s="41"/>
      <c r="K11" s="41"/>
    </row>
    <row r="12" spans="2:11" ht="15.75">
      <c r="B12" s="53" t="s">
        <v>412</v>
      </c>
      <c r="C12" s="30">
        <v>2684</v>
      </c>
      <c r="D12" s="30">
        <v>3603</v>
      </c>
      <c r="E12" s="30">
        <v>7062</v>
      </c>
      <c r="F12" s="41"/>
      <c r="G12" s="41"/>
      <c r="H12" s="41"/>
      <c r="I12" s="41"/>
      <c r="J12" s="41"/>
      <c r="K12" s="41"/>
    </row>
    <row r="13" spans="2:11" ht="15.75">
      <c r="B13" s="53" t="s">
        <v>386</v>
      </c>
      <c r="C13" s="30">
        <v>5562</v>
      </c>
      <c r="D13" s="30">
        <v>8021</v>
      </c>
      <c r="E13" s="30">
        <v>15520</v>
      </c>
      <c r="F13" s="41"/>
      <c r="G13" s="41"/>
      <c r="H13" s="41"/>
      <c r="I13" s="41"/>
      <c r="J13" s="41"/>
      <c r="K13" s="41"/>
    </row>
    <row r="14" spans="2:11" ht="15.75">
      <c r="B14" s="58" t="s">
        <v>410</v>
      </c>
      <c r="C14" s="57">
        <v>0.66972309350967407</v>
      </c>
      <c r="D14" s="57">
        <v>0.90213191509246826</v>
      </c>
      <c r="E14" s="57">
        <v>0.65670102834701538</v>
      </c>
      <c r="F14" s="41"/>
      <c r="G14" s="41"/>
      <c r="H14" s="41"/>
      <c r="I14" s="41"/>
      <c r="J14" s="41"/>
      <c r="K14" s="41"/>
    </row>
    <row r="15" spans="2:11" ht="15.75">
      <c r="B15" s="41"/>
      <c r="C15" s="41"/>
      <c r="D15" s="41"/>
      <c r="E15" s="41"/>
      <c r="F15" s="41"/>
      <c r="G15" s="41"/>
      <c r="H15" s="41"/>
      <c r="I15" s="41"/>
      <c r="J15" s="41"/>
      <c r="K15" s="41"/>
    </row>
    <row r="16" spans="2:11" ht="15.75">
      <c r="B16" s="54"/>
      <c r="C16" s="55">
        <v>2009</v>
      </c>
      <c r="D16" s="55">
        <v>2010</v>
      </c>
      <c r="E16" s="55">
        <v>2011</v>
      </c>
      <c r="F16" s="41"/>
      <c r="G16" s="41"/>
      <c r="H16" s="41"/>
      <c r="I16" s="41"/>
      <c r="J16" s="41"/>
      <c r="K16" s="41"/>
    </row>
    <row r="17" spans="2:11" ht="15.75">
      <c r="B17" s="53" t="s">
        <v>418</v>
      </c>
      <c r="C17" s="30">
        <v>679</v>
      </c>
      <c r="D17" s="30">
        <v>2128</v>
      </c>
      <c r="E17" s="30">
        <v>2068</v>
      </c>
      <c r="F17" s="41"/>
      <c r="G17" s="41"/>
      <c r="H17" s="41"/>
      <c r="I17" s="41"/>
      <c r="J17" s="41"/>
      <c r="K17" s="41"/>
    </row>
    <row r="18" spans="2:11" ht="15.75">
      <c r="B18" s="53" t="s">
        <v>386</v>
      </c>
      <c r="C18" s="30">
        <v>5562</v>
      </c>
      <c r="D18" s="30">
        <v>8021</v>
      </c>
      <c r="E18" s="30">
        <v>15520</v>
      </c>
      <c r="F18" s="41"/>
      <c r="G18" s="41"/>
      <c r="H18" s="41"/>
      <c r="I18" s="41"/>
      <c r="J18" s="41"/>
      <c r="K18" s="41"/>
    </row>
    <row r="19" spans="2:11" ht="15.75">
      <c r="B19" s="58" t="s">
        <v>411</v>
      </c>
      <c r="C19" s="57">
        <v>0.12207838906868033</v>
      </c>
      <c r="D19" s="57">
        <v>0.26530357810746791</v>
      </c>
      <c r="E19" s="57">
        <v>0.13324742268041237</v>
      </c>
      <c r="F19" s="41"/>
      <c r="G19" s="41"/>
      <c r="H19" s="41"/>
      <c r="I19" s="41"/>
      <c r="J19" s="41"/>
      <c r="K19" s="4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control shapeId="15361" r:id="rId4" name="CommandButton1"/>
  </controls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1"/>
  <dimension ref="C5:N17"/>
  <sheetViews>
    <sheetView workbookViewId="0">
      <selection activeCell="A14" sqref="A14"/>
    </sheetView>
  </sheetViews>
  <sheetFormatPr defaultRowHeight="15"/>
  <cols>
    <col min="1" max="1" width="9.140625" style="1"/>
    <col min="2" max="2" width="8.7109375" style="1" customWidth="1"/>
    <col min="3" max="3" width="16" style="1" bestFit="1" customWidth="1"/>
    <col min="4" max="6" width="6.140625" style="1" bestFit="1" customWidth="1"/>
    <col min="7" max="10" width="9.140625" style="1"/>
    <col min="11" max="11" width="12.85546875" style="1" bestFit="1" customWidth="1"/>
    <col min="12" max="14" width="6.140625" style="1" bestFit="1" customWidth="1"/>
    <col min="15" max="16384" width="9.140625" style="1"/>
  </cols>
  <sheetData>
    <row r="5" spans="3:14" ht="15.75" thickBot="1"/>
    <row r="6" spans="3:14" ht="16.5" thickBot="1">
      <c r="C6" s="115" t="s">
        <v>438</v>
      </c>
      <c r="D6" s="116">
        <v>2009</v>
      </c>
      <c r="E6" s="116">
        <v>2010</v>
      </c>
      <c r="F6" s="117">
        <v>2011</v>
      </c>
      <c r="K6" s="35" t="s">
        <v>439</v>
      </c>
      <c r="L6" s="116">
        <v>2009</v>
      </c>
      <c r="M6" s="116">
        <v>2010</v>
      </c>
      <c r="N6" s="117">
        <v>2011</v>
      </c>
    </row>
    <row r="7" spans="3:14" ht="18.75">
      <c r="C7" s="113" t="s">
        <v>433</v>
      </c>
      <c r="D7" s="114">
        <v>4.8339230681429063E-2</v>
      </c>
      <c r="E7" s="114">
        <v>0.13504576604207599</v>
      </c>
      <c r="F7" s="114">
        <v>5.2310848316640519E-2</v>
      </c>
      <c r="K7" s="113" t="s">
        <v>433</v>
      </c>
      <c r="L7" s="118">
        <v>0.22113934426229506</v>
      </c>
      <c r="M7" s="118">
        <v>0.56539272294015219</v>
      </c>
      <c r="N7" s="118">
        <v>0.6116880929658115</v>
      </c>
    </row>
    <row r="8" spans="3:14" ht="18.75">
      <c r="C8" s="78" t="s">
        <v>434</v>
      </c>
      <c r="D8" s="111">
        <v>0.43311265837233193</v>
      </c>
      <c r="E8" s="111">
        <v>0.36747016820817557</v>
      </c>
      <c r="F8" s="111">
        <v>0.29760468203209844</v>
      </c>
      <c r="K8" s="78" t="s">
        <v>434</v>
      </c>
      <c r="L8" s="80">
        <v>1.7952868852459016</v>
      </c>
      <c r="M8" s="80">
        <v>1.9124736504445055</v>
      </c>
      <c r="N8" s="80">
        <v>1.8153340635268347</v>
      </c>
    </row>
    <row r="9" spans="3:14" ht="18.75">
      <c r="C9" s="78" t="s">
        <v>435</v>
      </c>
      <c r="D9" s="111">
        <v>4.9651866225316746E-3</v>
      </c>
      <c r="E9" s="111">
        <v>0.15713806488714238</v>
      </c>
      <c r="F9" s="111">
        <v>0.1980813322070713</v>
      </c>
      <c r="K9" s="78" t="s">
        <v>435</v>
      </c>
      <c r="L9" s="80">
        <v>4.9651866225316746E-3</v>
      </c>
      <c r="M9" s="80">
        <v>0.15713806488714238</v>
      </c>
      <c r="N9" s="80">
        <v>0.1980813322070713</v>
      </c>
    </row>
    <row r="10" spans="3:14" ht="18.75">
      <c r="C10" s="78" t="s">
        <v>436</v>
      </c>
      <c r="D10" s="111">
        <v>0.79528688524590163</v>
      </c>
      <c r="E10" s="111">
        <v>0.91247365044450557</v>
      </c>
      <c r="F10" s="111">
        <v>0.81533406352683457</v>
      </c>
      <c r="K10" s="78" t="s">
        <v>436</v>
      </c>
      <c r="L10" s="80">
        <v>1.7441860465116279E-3</v>
      </c>
      <c r="M10" s="80">
        <v>4.3588652859383722E-2</v>
      </c>
      <c r="N10" s="80">
        <v>6.5101429732891791E-2</v>
      </c>
    </row>
    <row r="11" spans="3:14" ht="18.75">
      <c r="C11" s="78" t="s">
        <v>437</v>
      </c>
      <c r="D11" s="111">
        <v>2.8467069969181602</v>
      </c>
      <c r="E11" s="111">
        <v>3.6050222839890735</v>
      </c>
      <c r="F11" s="111">
        <v>3.0426571738868105</v>
      </c>
      <c r="K11" s="78" t="s">
        <v>437</v>
      </c>
      <c r="L11" s="80">
        <v>5.3809141940657577E-2</v>
      </c>
      <c r="M11" s="80">
        <v>4.7895674367904713E-2</v>
      </c>
      <c r="N11" s="80">
        <v>7.0019234964008803E-2</v>
      </c>
    </row>
    <row r="12" spans="3:14" ht="18.75">
      <c r="C12" s="56" t="s">
        <v>465</v>
      </c>
      <c r="D12" s="112">
        <v>3.5919666290283203</v>
      </c>
      <c r="E12" s="112">
        <v>4.8773541450500488</v>
      </c>
      <c r="F12" s="112">
        <v>4.2840290069580078</v>
      </c>
      <c r="K12" s="53" t="s">
        <v>440</v>
      </c>
      <c r="L12" s="80">
        <v>2.8467069969181602</v>
      </c>
      <c r="M12" s="80">
        <v>3.6050222839890735</v>
      </c>
      <c r="N12" s="80">
        <v>3.0426571738868105</v>
      </c>
    </row>
    <row r="13" spans="3:14" ht="15.75">
      <c r="K13" s="79" t="s">
        <v>441</v>
      </c>
      <c r="L13" s="81">
        <v>0.8345181941986084</v>
      </c>
      <c r="M13" s="81">
        <v>3.1652817726135254</v>
      </c>
      <c r="N13" s="81">
        <v>3.6943507194519043</v>
      </c>
    </row>
    <row r="16" spans="3:14">
      <c r="L16" s="1">
        <v>0</v>
      </c>
      <c r="M16" s="1">
        <v>0</v>
      </c>
      <c r="N16" s="1">
        <v>0</v>
      </c>
    </row>
    <row r="17" spans="12:14">
      <c r="L17" s="1">
        <v>0</v>
      </c>
      <c r="M17" s="1">
        <v>0</v>
      </c>
      <c r="N17" s="1">
        <v>0</v>
      </c>
    </row>
  </sheetData>
  <pageMargins left="0.7" right="0.7" top="0.75" bottom="0.75" header="0.3" footer="0.3"/>
  <pageSetup paperSize="9" orientation="portrait" horizontalDpi="4294967292" r:id="rId1"/>
  <drawing r:id="rId2"/>
  <legacyDrawing r:id="rId3"/>
  <controls>
    <control shapeId="22531" r:id="rId4" name="CommandButton1"/>
  </controls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3"/>
  <dimension ref="A1"/>
  <sheetViews>
    <sheetView workbookViewId="0">
      <selection activeCell="H8" sqref="F8:H1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Uvod do programu</vt:lpstr>
      <vt:lpstr>Rozvaha</vt:lpstr>
      <vt:lpstr>VZZ</vt:lpstr>
      <vt:lpstr>Cashflow</vt:lpstr>
      <vt:lpstr>Horizontalni analyza</vt:lpstr>
      <vt:lpstr>Vertikalni analyza</vt:lpstr>
      <vt:lpstr>Analyza rozdilovych ukazatelu</vt:lpstr>
      <vt:lpstr>Ukazatele rentability</vt:lpstr>
      <vt:lpstr>Ukazatele aktivity</vt:lpstr>
      <vt:lpstr>Ukazatele zadluzenost</vt:lpstr>
      <vt:lpstr>Ukzatele likvidity</vt:lpstr>
      <vt:lpstr>Analyza soustav ukazatelu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2012-06-07T06:28:20Z</dcterms:modified>
</cp:coreProperties>
</file>